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renske/Documents/01 IPW/008 MIND - Herstelcentra/"/>
    </mc:Choice>
  </mc:AlternateContent>
  <xr:revisionPtr revIDLastSave="0" documentId="12_ncr:500000_{69995EB8-37B2-FB4E-8701-33C88DDF8F19}" xr6:coauthVersionLast="31" xr6:coauthVersionMax="31" xr10:uidLastSave="{00000000-0000-0000-0000-000000000000}"/>
  <bookViews>
    <workbookView xWindow="0" yWindow="440" windowWidth="28800" windowHeight="16080" tabRatio="500" xr2:uid="{00000000-000D-0000-FFFF-FFFF00000000}"/>
  </bookViews>
  <sheets>
    <sheet name="KBA" sheetId="2" r:id="rId1"/>
    <sheet name="Eigen invoer &gt;&gt;" sheetId="5" r:id="rId2"/>
    <sheet name="Eigen_kosten" sheetId="15" r:id="rId3"/>
    <sheet name="Eigen_baten" sheetId="16" r:id="rId4"/>
    <sheet name="Bestaande invoer &gt;&gt; " sheetId="20" r:id="rId5"/>
    <sheet name="Schatting_kosten" sheetId="18" r:id="rId6"/>
    <sheet name="Schatting_baten" sheetId="17" r:id="rId7"/>
    <sheet name="Berekening &gt;&gt;" sheetId="19" r:id="rId8"/>
    <sheet name="Berekening_kosten" sheetId="1" r:id="rId9"/>
    <sheet name="Berekening_baten" sheetId="4" r:id="rId10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5" i="1" l="1"/>
  <c r="C55" i="1"/>
  <c r="D55" i="1"/>
  <c r="B56" i="1"/>
  <c r="C56" i="1"/>
  <c r="D56" i="1"/>
  <c r="B57" i="1"/>
  <c r="C57" i="1"/>
  <c r="D57" i="1"/>
  <c r="C54" i="1"/>
  <c r="D54" i="1"/>
  <c r="B54" i="1"/>
  <c r="B48" i="1"/>
  <c r="C48" i="1"/>
  <c r="D48" i="1"/>
  <c r="B49" i="1"/>
  <c r="C49" i="1"/>
  <c r="D49" i="1"/>
  <c r="B50" i="1"/>
  <c r="C50" i="1"/>
  <c r="D50" i="1"/>
  <c r="C47" i="1"/>
  <c r="D47" i="1"/>
  <c r="B47" i="1"/>
  <c r="B40" i="1"/>
  <c r="C40" i="1"/>
  <c r="D40" i="1"/>
  <c r="B41" i="1"/>
  <c r="C41" i="1"/>
  <c r="D41" i="1"/>
  <c r="B42" i="1"/>
  <c r="C42" i="1"/>
  <c r="D42" i="1"/>
  <c r="B43" i="1"/>
  <c r="C43" i="1"/>
  <c r="D43" i="1"/>
  <c r="C39" i="1"/>
  <c r="D39" i="1"/>
  <c r="B39" i="1"/>
  <c r="B32" i="1"/>
  <c r="C32" i="1"/>
  <c r="D32" i="1"/>
  <c r="B33" i="1"/>
  <c r="C33" i="1"/>
  <c r="D33" i="1"/>
  <c r="B34" i="1"/>
  <c r="C34" i="1"/>
  <c r="D34" i="1"/>
  <c r="B35" i="1"/>
  <c r="C35" i="1"/>
  <c r="D35" i="1"/>
  <c r="C31" i="1"/>
  <c r="D31" i="1"/>
  <c r="B31" i="1"/>
  <c r="B23" i="1"/>
  <c r="C23" i="1"/>
  <c r="B24" i="1"/>
  <c r="C24" i="1"/>
  <c r="B25" i="1"/>
  <c r="C25" i="1"/>
  <c r="B26" i="1"/>
  <c r="C26" i="1"/>
  <c r="B27" i="1"/>
  <c r="C27" i="1"/>
  <c r="C22" i="1"/>
  <c r="B22" i="1"/>
  <c r="B14" i="1"/>
  <c r="C14" i="1"/>
  <c r="B15" i="1"/>
  <c r="C15" i="1"/>
  <c r="B16" i="1"/>
  <c r="C16" i="1"/>
  <c r="B17" i="1"/>
  <c r="C17" i="1"/>
  <c r="B18" i="1"/>
  <c r="C18" i="1"/>
  <c r="C13" i="1"/>
  <c r="B13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C4" i="1"/>
  <c r="D4" i="1"/>
  <c r="E4" i="1"/>
  <c r="B4" i="1"/>
  <c r="E54" i="1"/>
  <c r="E55" i="1"/>
  <c r="E56" i="1"/>
  <c r="E58" i="1"/>
  <c r="E57" i="1"/>
  <c r="F52" i="1"/>
  <c r="E47" i="1"/>
  <c r="E48" i="1"/>
  <c r="E49" i="1"/>
  <c r="E51" i="1"/>
  <c r="E50" i="1"/>
  <c r="F45" i="1"/>
  <c r="E39" i="1"/>
  <c r="E40" i="1"/>
  <c r="E41" i="1"/>
  <c r="E42" i="1"/>
  <c r="E43" i="1"/>
  <c r="E44" i="1"/>
  <c r="F37" i="1"/>
  <c r="E31" i="1"/>
  <c r="E32" i="1"/>
  <c r="E33" i="1"/>
  <c r="E34" i="1"/>
  <c r="E35" i="1"/>
  <c r="E36" i="1"/>
  <c r="F29" i="1"/>
  <c r="D22" i="1"/>
  <c r="D23" i="1"/>
  <c r="D24" i="1"/>
  <c r="D25" i="1"/>
  <c r="D26" i="1"/>
  <c r="D27" i="1"/>
  <c r="D28" i="1"/>
  <c r="F20" i="1"/>
  <c r="D13" i="1"/>
  <c r="D14" i="1"/>
  <c r="D15" i="1"/>
  <c r="D16" i="1"/>
  <c r="D17" i="1"/>
  <c r="D18" i="1"/>
  <c r="D19" i="1"/>
  <c r="F11" i="1"/>
  <c r="F4" i="1"/>
  <c r="F5" i="1"/>
  <c r="F6" i="1"/>
  <c r="F7" i="1"/>
  <c r="F8" i="1"/>
  <c r="F9" i="1"/>
  <c r="F10" i="1"/>
  <c r="F2" i="1"/>
  <c r="F1" i="1"/>
  <c r="C9" i="2"/>
  <c r="C8" i="2"/>
  <c r="C7" i="2"/>
  <c r="C6" i="2"/>
  <c r="C5" i="2"/>
  <c r="C4" i="2"/>
  <c r="C3" i="2"/>
  <c r="B51" i="4"/>
  <c r="C51" i="4"/>
  <c r="B52" i="4"/>
  <c r="C52" i="4"/>
  <c r="C53" i="4"/>
  <c r="F49" i="4"/>
  <c r="F11" i="2"/>
  <c r="B46" i="4"/>
  <c r="C46" i="4"/>
  <c r="D46" i="4"/>
  <c r="B47" i="4"/>
  <c r="C47" i="4"/>
  <c r="D47" i="4"/>
  <c r="D48" i="4"/>
  <c r="F44" i="4"/>
  <c r="F10" i="2"/>
  <c r="B39" i="4"/>
  <c r="C39" i="4"/>
  <c r="D39" i="4"/>
  <c r="E39" i="4"/>
  <c r="B40" i="4"/>
  <c r="C40" i="4"/>
  <c r="D40" i="4"/>
  <c r="E40" i="4"/>
  <c r="B41" i="4"/>
  <c r="C41" i="4"/>
  <c r="D41" i="4"/>
  <c r="E41" i="4"/>
  <c r="E42" i="4"/>
  <c r="F37" i="4"/>
  <c r="F9" i="2"/>
  <c r="B33" i="4"/>
  <c r="C33" i="4"/>
  <c r="D33" i="4"/>
  <c r="E33" i="4"/>
  <c r="F33" i="4"/>
  <c r="B34" i="4"/>
  <c r="C34" i="4"/>
  <c r="D34" i="4"/>
  <c r="E34" i="4"/>
  <c r="F34" i="4"/>
  <c r="F35" i="4"/>
  <c r="F31" i="4"/>
  <c r="F8" i="2"/>
  <c r="B27" i="4"/>
  <c r="C27" i="4"/>
  <c r="D27" i="4"/>
  <c r="B28" i="4"/>
  <c r="C28" i="4"/>
  <c r="D28" i="4"/>
  <c r="B29" i="4"/>
  <c r="C29" i="4"/>
  <c r="D29" i="4"/>
  <c r="D30" i="4"/>
  <c r="F25" i="4"/>
  <c r="F7" i="2"/>
  <c r="B21" i="4"/>
  <c r="C21" i="4"/>
  <c r="D21" i="4"/>
  <c r="E21" i="4"/>
  <c r="F21" i="4"/>
  <c r="B22" i="4"/>
  <c r="C22" i="4"/>
  <c r="D22" i="4"/>
  <c r="E22" i="4"/>
  <c r="F22" i="4"/>
  <c r="B23" i="4"/>
  <c r="C23" i="4"/>
  <c r="D23" i="4"/>
  <c r="E23" i="4"/>
  <c r="F23" i="4"/>
  <c r="F24" i="4"/>
  <c r="F19" i="4"/>
  <c r="F6" i="2"/>
  <c r="B16" i="4"/>
  <c r="C16" i="4"/>
  <c r="D16" i="4"/>
  <c r="B17" i="4"/>
  <c r="C17" i="4"/>
  <c r="D17" i="4"/>
  <c r="D18" i="4"/>
  <c r="F14" i="4"/>
  <c r="F5" i="2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F13" i="4"/>
  <c r="F8" i="4"/>
  <c r="F4" i="2"/>
  <c r="B4" i="4"/>
  <c r="C4" i="4"/>
  <c r="D4" i="4"/>
  <c r="B5" i="4"/>
  <c r="C5" i="4"/>
  <c r="D5" i="4"/>
  <c r="B6" i="4"/>
  <c r="C6" i="4"/>
  <c r="D6" i="4"/>
  <c r="D7" i="4"/>
  <c r="F2" i="4"/>
  <c r="F3" i="2"/>
  <c r="C12" i="2"/>
  <c r="F12" i="2"/>
  <c r="C13" i="2"/>
  <c r="D11" i="2"/>
  <c r="D10" i="2"/>
  <c r="D9" i="2"/>
  <c r="D8" i="2"/>
  <c r="D7" i="2"/>
  <c r="D6" i="2"/>
  <c r="D5" i="2"/>
  <c r="D4" i="2"/>
  <c r="D3" i="2"/>
  <c r="A7" i="2"/>
  <c r="A9" i="2"/>
  <c r="A8" i="2"/>
  <c r="A6" i="2"/>
  <c r="A5" i="2"/>
  <c r="A4" i="2"/>
  <c r="A3" i="2"/>
  <c r="F1" i="4"/>
  <c r="E54" i="15"/>
  <c r="E55" i="15"/>
  <c r="E56" i="15"/>
  <c r="E58" i="15"/>
  <c r="E57" i="15"/>
  <c r="F52" i="15"/>
  <c r="E47" i="15"/>
  <c r="E48" i="15"/>
  <c r="E49" i="15"/>
  <c r="E51" i="15"/>
  <c r="E50" i="15"/>
  <c r="F45" i="15"/>
  <c r="E39" i="15"/>
  <c r="E40" i="15"/>
  <c r="E41" i="15"/>
  <c r="E42" i="15"/>
  <c r="E43" i="15"/>
  <c r="E44" i="15"/>
  <c r="F37" i="15"/>
  <c r="E31" i="15"/>
  <c r="E32" i="15"/>
  <c r="E33" i="15"/>
  <c r="E34" i="15"/>
  <c r="E35" i="15"/>
  <c r="E36" i="15"/>
  <c r="F29" i="15"/>
  <c r="D22" i="15"/>
  <c r="F4" i="15"/>
  <c r="F5" i="15"/>
  <c r="F6" i="15"/>
  <c r="F7" i="15"/>
  <c r="F8" i="15"/>
  <c r="F9" i="15"/>
  <c r="F10" i="15"/>
  <c r="D23" i="15"/>
  <c r="D24" i="15"/>
  <c r="D25" i="15"/>
  <c r="D26" i="15"/>
  <c r="D27" i="15"/>
  <c r="D28" i="15"/>
  <c r="F20" i="15"/>
  <c r="D13" i="15"/>
  <c r="D14" i="15"/>
  <c r="D15" i="15"/>
  <c r="D16" i="15"/>
  <c r="D17" i="15"/>
  <c r="D18" i="15"/>
  <c r="D19" i="15"/>
  <c r="F11" i="15"/>
  <c r="F2" i="15"/>
  <c r="F1" i="15"/>
  <c r="C51" i="16"/>
  <c r="C52" i="16"/>
  <c r="C53" i="16"/>
  <c r="F49" i="16"/>
  <c r="D46" i="16"/>
  <c r="D47" i="16"/>
  <c r="D48" i="16"/>
  <c r="F44" i="16"/>
  <c r="E39" i="16"/>
  <c r="E40" i="16"/>
  <c r="E41" i="16"/>
  <c r="E42" i="16"/>
  <c r="F37" i="16"/>
  <c r="F33" i="16"/>
  <c r="F34" i="16"/>
  <c r="F35" i="16"/>
  <c r="F31" i="16"/>
  <c r="D27" i="16"/>
  <c r="D28" i="16"/>
  <c r="D29" i="16"/>
  <c r="D30" i="16"/>
  <c r="F25" i="16"/>
  <c r="F21" i="16"/>
  <c r="F22" i="16"/>
  <c r="F23" i="16"/>
  <c r="F24" i="16"/>
  <c r="F19" i="16"/>
  <c r="D16" i="16"/>
  <c r="D17" i="16"/>
  <c r="D18" i="16"/>
  <c r="F14" i="16"/>
  <c r="F10" i="16"/>
  <c r="F11" i="16"/>
  <c r="F12" i="16"/>
  <c r="F13" i="16"/>
  <c r="F8" i="16"/>
  <c r="D4" i="16"/>
  <c r="D5" i="16"/>
  <c r="D6" i="16"/>
  <c r="D7" i="16"/>
  <c r="F2" i="16"/>
  <c r="F1" i="16"/>
  <c r="D4" i="17"/>
  <c r="D6" i="17"/>
  <c r="D5" i="17"/>
  <c r="D7" i="17"/>
  <c r="F2" i="17"/>
  <c r="B46" i="17"/>
  <c r="D46" i="17"/>
  <c r="D47" i="17"/>
  <c r="D48" i="17"/>
  <c r="F44" i="17"/>
  <c r="D17" i="17"/>
  <c r="D16" i="17"/>
  <c r="D28" i="17"/>
  <c r="D29" i="17"/>
  <c r="D27" i="17"/>
  <c r="D30" i="17"/>
  <c r="F25" i="17"/>
  <c r="F33" i="17"/>
  <c r="F34" i="17"/>
  <c r="F35" i="17"/>
  <c r="F31" i="17"/>
  <c r="E39" i="17"/>
  <c r="E40" i="17"/>
  <c r="E41" i="17"/>
  <c r="E42" i="17"/>
  <c r="F37" i="17"/>
  <c r="D13" i="18"/>
  <c r="B51" i="17"/>
  <c r="C51" i="17"/>
  <c r="C52" i="17"/>
  <c r="C53" i="17"/>
  <c r="F49" i="17"/>
  <c r="D18" i="17"/>
  <c r="F14" i="17"/>
  <c r="F10" i="17"/>
  <c r="F11" i="17"/>
  <c r="F12" i="17"/>
  <c r="F13" i="17"/>
  <c r="F8" i="17"/>
  <c r="F21" i="17"/>
  <c r="F22" i="17"/>
  <c r="F23" i="17"/>
  <c r="F24" i="17"/>
  <c r="F19" i="17"/>
  <c r="F1" i="17"/>
  <c r="F4" i="18"/>
  <c r="F5" i="18"/>
  <c r="F6" i="18"/>
  <c r="F7" i="18"/>
  <c r="F8" i="18"/>
  <c r="F9" i="18"/>
  <c r="F10" i="18"/>
  <c r="F2" i="18"/>
  <c r="D14" i="18"/>
  <c r="D15" i="18"/>
  <c r="D16" i="18"/>
  <c r="D17" i="18"/>
  <c r="D18" i="18"/>
  <c r="D19" i="18"/>
  <c r="F11" i="18"/>
  <c r="D22" i="18"/>
  <c r="B23" i="18"/>
  <c r="D23" i="18"/>
  <c r="D24" i="18"/>
  <c r="D25" i="18"/>
  <c r="D26" i="18"/>
  <c r="D27" i="18"/>
  <c r="D28" i="18"/>
  <c r="F20" i="18"/>
  <c r="E31" i="18"/>
  <c r="E32" i="18"/>
  <c r="E33" i="18"/>
  <c r="E34" i="18"/>
  <c r="E35" i="18"/>
  <c r="E36" i="18"/>
  <c r="F29" i="18"/>
  <c r="E39" i="18"/>
  <c r="E40" i="18"/>
  <c r="E41" i="18"/>
  <c r="E42" i="18"/>
  <c r="E43" i="18"/>
  <c r="E44" i="18"/>
  <c r="F37" i="18"/>
  <c r="E47" i="18"/>
  <c r="E48" i="18"/>
  <c r="E49" i="18"/>
  <c r="E51" i="18"/>
  <c r="F45" i="18"/>
  <c r="E54" i="18"/>
  <c r="B55" i="18"/>
  <c r="E55" i="18"/>
  <c r="E56" i="18"/>
  <c r="E58" i="18"/>
  <c r="F52" i="18"/>
  <c r="F1" i="18"/>
  <c r="E57" i="18"/>
  <c r="E50" i="18"/>
  <c r="G13" i="2"/>
</calcChain>
</file>

<file path=xl/sharedStrings.xml><?xml version="1.0" encoding="utf-8"?>
<sst xmlns="http://schemas.openxmlformats.org/spreadsheetml/2006/main" count="581" uniqueCount="207">
  <si>
    <t>TOTAAL</t>
  </si>
  <si>
    <t>Directeur</t>
  </si>
  <si>
    <t>Coordinator</t>
  </si>
  <si>
    <t>Ervaringsdeskundige</t>
  </si>
  <si>
    <t>Vrijwilliger</t>
  </si>
  <si>
    <t>Stagiair</t>
  </si>
  <si>
    <t>Huurprijs p/m</t>
  </si>
  <si>
    <t>Personeel</t>
  </si>
  <si>
    <t>Locatie</t>
  </si>
  <si>
    <t>Activiteiten</t>
  </si>
  <si>
    <t>Lunches</t>
  </si>
  <si>
    <t>Koffie &amp; thee</t>
  </si>
  <si>
    <t>Creatieve sessies</t>
  </si>
  <si>
    <t>Fysieke activiteiten</t>
  </si>
  <si>
    <t>Kosten per keer</t>
  </si>
  <si>
    <t>Aantal weken p/j</t>
  </si>
  <si>
    <t>Aantal keer p/w</t>
  </si>
  <si>
    <t>Aantal personen</t>
  </si>
  <si>
    <t>Uren per week gemiddeld</t>
  </si>
  <si>
    <t>Bruto uurloon gemiddeld</t>
  </si>
  <si>
    <t>Aantal weken gemiddeld dit jaar</t>
  </si>
  <si>
    <t>Ondersteuning</t>
  </si>
  <si>
    <t>Buddysysteem</t>
  </si>
  <si>
    <t>Steun- en informatiepunt</t>
  </si>
  <si>
    <t>Cursus herstel</t>
  </si>
  <si>
    <t>Aantal keer p/m</t>
  </si>
  <si>
    <t>Aantal maanden p/j</t>
  </si>
  <si>
    <t>Onkosten (excl. loon) per keer</t>
  </si>
  <si>
    <t>Toegang voorzieningen</t>
  </si>
  <si>
    <t>Kwartiermaken en voorlichting</t>
  </si>
  <si>
    <t>Beleidsontwikkeling- en advies</t>
  </si>
  <si>
    <t>Externe zorg en ondersteuning</t>
  </si>
  <si>
    <t>Externe activiteiten</t>
  </si>
  <si>
    <t>Kostenpost</t>
  </si>
  <si>
    <t>Kosten p/j</t>
  </si>
  <si>
    <t>Batenpost</t>
  </si>
  <si>
    <t>Baten p/j</t>
  </si>
  <si>
    <t>Kosten-batenanalyse</t>
  </si>
  <si>
    <t>ROI</t>
  </si>
  <si>
    <t>Onkosten (excl. loon) p/m</t>
  </si>
  <si>
    <t>Back office</t>
  </si>
  <si>
    <t>Wmo-ondersteuning</t>
  </si>
  <si>
    <t>Ggz-behandeling</t>
  </si>
  <si>
    <t>Start studie</t>
  </si>
  <si>
    <t>Minder crisisopnames</t>
  </si>
  <si>
    <t>Daling GGz kosten</t>
  </si>
  <si>
    <t>Minder GGz dagbesteding</t>
  </si>
  <si>
    <t>Minder behandeltrajecten</t>
  </si>
  <si>
    <t>Hoeveel keer minder per bezoeker</t>
  </si>
  <si>
    <t>Gemiddelde maatschappelijke kosten pp</t>
  </si>
  <si>
    <t>Aantal bezoekers</t>
  </si>
  <si>
    <t>Daling Wmo kosten</t>
  </si>
  <si>
    <t>Minder Wmo ondersteuning</t>
  </si>
  <si>
    <t>Minder Wmo dagbesteding</t>
  </si>
  <si>
    <t>Minder klachten bij WoCo</t>
  </si>
  <si>
    <t>Minder politiemeldingen</t>
  </si>
  <si>
    <t>Minder kortdurende opsluiting</t>
  </si>
  <si>
    <t>Meer participatie</t>
  </si>
  <si>
    <t>Gemiddelde kosten per interventie</t>
  </si>
  <si>
    <t>Aantal interventies minder</t>
  </si>
  <si>
    <t>Meer inclusie</t>
  </si>
  <si>
    <t>Meer mantelzorg</t>
  </si>
  <si>
    <t>Minder zelfstigma</t>
  </si>
  <si>
    <t>Waarde beleids-programma's</t>
  </si>
  <si>
    <t>Daling kosten Participatiewet</t>
  </si>
  <si>
    <t>Vrijwilligerswerk</t>
  </si>
  <si>
    <t>Inzet ervaringsdeskundigheid</t>
  </si>
  <si>
    <t>Transitie naar ander betaald werk</t>
  </si>
  <si>
    <t>Besparing uitkering en meer belastinginkomsten door betaald ED</t>
  </si>
  <si>
    <t>Besparing uitkering en meer belastinginkomsten door ander betaald werk</t>
  </si>
  <si>
    <t>Bron</t>
  </si>
  <si>
    <t>…bij aantal bezoekers</t>
  </si>
  <si>
    <t>Meer individueel welzijn</t>
  </si>
  <si>
    <t>Meer zelfregie</t>
  </si>
  <si>
    <t>Meer eigen kracht</t>
  </si>
  <si>
    <t>Kosten</t>
  </si>
  <si>
    <t>Meer leefbaarheid wijk</t>
  </si>
  <si>
    <t>Meer gepercipieerde veiligheid</t>
  </si>
  <si>
    <t>Minder eenzaamheid</t>
  </si>
  <si>
    <t>Minder stigma</t>
  </si>
  <si>
    <t>Meer sociale cohesie</t>
  </si>
  <si>
    <t>https://www.zeist.nl/inwoner/ondersteuning-en-zorg/hoogte-vergoedingen-wmo/</t>
  </si>
  <si>
    <t>Effectiever maatschappelijk vastgoedbeheer</t>
  </si>
  <si>
    <t>Inkomsten huur gemeente</t>
  </si>
  <si>
    <t>Besparing leegstandbeheer</t>
  </si>
  <si>
    <t>Reiskostenvergoedingen</t>
  </si>
  <si>
    <t>Huur</t>
  </si>
  <si>
    <t>Baten</t>
  </si>
  <si>
    <t>Aantal uren</t>
  </si>
  <si>
    <t>Tarieven per uur</t>
  </si>
  <si>
    <t>Hoeveel keer minder per jaar</t>
  </si>
  <si>
    <t>Gemiddelde kosten per uur/dagdeel</t>
  </si>
  <si>
    <t>Aantal uren/dagdelen per week</t>
  </si>
  <si>
    <t>Waarde beleids-programma per gemeente</t>
  </si>
  <si>
    <t>Onderhoud</t>
  </si>
  <si>
    <t>Afschrijving inboedel</t>
  </si>
  <si>
    <t>Vaste lasten</t>
  </si>
  <si>
    <t>Schoonmaak</t>
  </si>
  <si>
    <t>Arbodienst</t>
  </si>
  <si>
    <t>Aantal contacten / activiteiten per jaar</t>
  </si>
  <si>
    <t>Aantal keer per contact/activiteit</t>
  </si>
  <si>
    <t>Aantal keer per jaar</t>
  </si>
  <si>
    <t>Gemiddelde stagevergoeding GGZ NL</t>
  </si>
  <si>
    <t>http://www.ggznederland.nl/cao/a-salariring-van-werknemers-die-een-opleiding-volgen</t>
  </si>
  <si>
    <t>Vrijwilligersvergoeding pp €500 per jaar</t>
  </si>
  <si>
    <t>CLIP Almere</t>
  </si>
  <si>
    <t>Jaarrekening CLIP Almere, TeamED Amsterdam, Kompassie Den Haag, Zelfregiecentrum Venlo</t>
  </si>
  <si>
    <t>Schatting G/W/L/internet o.b.v. Gemiddelde grootte pand</t>
  </si>
  <si>
    <t>Afschrijving groot centrum €583, schatting gemiddeld €350</t>
  </si>
  <si>
    <t>Jaarrekening Kompassie Den haag</t>
  </si>
  <si>
    <t>Schoonmaakkkosten varieren tussen €1000 en €1800 per jaar, schatting gemiddeld €100 per maand</t>
  </si>
  <si>
    <t>Jaarrekening Kompassie Den Haag, Zelfregiecentrum Venlo</t>
  </si>
  <si>
    <t>Onderhoud varieert van €240 tot €2.000 per jaar, schatting gemiddeld €500</t>
  </si>
  <si>
    <t>Jaarrekening TeamED Amsterdam, Kompassie Den Haag, Zelfregiecentrum Venlo</t>
  </si>
  <si>
    <t>Jaarrekening TeamED, Zelfregiecentrum Venlo, Kompassie Den Haag</t>
  </si>
  <si>
    <t>Pensioenen</t>
  </si>
  <si>
    <t>Opleiding tot ervaringsdeskundige</t>
  </si>
  <si>
    <t>Veelal gratis en valt onder loonkosten</t>
  </si>
  <si>
    <t>Interviews bij initiatieven</t>
  </si>
  <si>
    <t>Jaarrekening Kompassie en interviews initiatieven</t>
  </si>
  <si>
    <t>www.studiekeuzeopmaat.nl/blogs/wat-als-je-na-een-hbo-studie-nog-een-2e-hbo-studie-wilt-gaan-doen/</t>
  </si>
  <si>
    <t>Maatschappelijke prijslijst</t>
  </si>
  <si>
    <t>Gemiddeld loon directeur €75.000/52/40 = €35 gemiddeld uurloon, gereduceerd naar 32 uur p/w</t>
  </si>
  <si>
    <t>Huur varieert van €3.000-€55.000 per jaar, gemiddeld €2.000 per maand geschat</t>
  </si>
  <si>
    <t>Gemiddelde loonkosten coordinatoren €52.000/52/40 = €21,15, geschat gemiddeld 2 medewerkers part time</t>
  </si>
  <si>
    <t>Jaarrekening Zelfregiecentrum Venlo</t>
  </si>
  <si>
    <t>Gemiddelde loonkosten Ervaringsdeskundigen € 45.000/52/40 = 11,58, geschat gemiddeld 3 medewerkers part time</t>
  </si>
  <si>
    <t>zoek.officielebekendmakingen.nl/gmb-2017-30080.html</t>
  </si>
  <si>
    <t>HBO-Studie: gemiddeld tussen 8 en 10.000 per jaar, geschat 1 persoon per jaar</t>
  </si>
  <si>
    <t>Afgeleid van PGB-tarief specialistische begeleiding 75% ZIN (niet-gecontracteerde zelfstandige professionals) = €56/uur * 2 uur p/w *12 weken, geschat 2 personen per jaar</t>
  </si>
  <si>
    <t>Deeltijdbehandeling Tweedelijns GGZ, geschat 1 persoon per jaar</t>
  </si>
  <si>
    <t>www.kernkracht.nl/wp-content/uploads/2017/05/Jaarverslag-2015-ZOG-MH.pdf</t>
  </si>
  <si>
    <t>Kosten veelal verborgen in vrijwilligersvergoedingen, uitgaand van €2 per keer (folders, koffie/thee, etc). 90 koppels en 26 groepen bij Vriendendiensten Deventer = ten minste 120 keer per jaar</t>
  </si>
  <si>
    <t xml:space="preserve">Aantal vragen varieert van 271 (Vriendendiensten) tot 3026 (CLIP), gemiddeld 1300. Uitgaand van €1 per keer: folders, koffie, thee, etc. </t>
  </si>
  <si>
    <t>Jaarrapportage Vriendendiensten Deventer en CLIP Almere</t>
  </si>
  <si>
    <t>www.kenniscentrumphrenos.nl/diensten/cursussen/cursus-herstellen-doe-je-zelf</t>
  </si>
  <si>
    <r>
      <t xml:space="preserve">Lesmateriaal per cursus: </t>
    </r>
    <r>
      <rPr>
        <b/>
        <sz val="12"/>
        <color theme="1"/>
        <rFont val="Calibri"/>
        <family val="2"/>
        <scheme val="minor"/>
      </rPr>
      <t>€</t>
    </r>
    <r>
      <rPr>
        <sz val="12"/>
        <color theme="1"/>
        <rFont val="Calibri"/>
        <family val="2"/>
        <scheme val="minor"/>
      </rPr>
      <t>80 (2 boeken voor 'Herstellen doe je zelf à €40). 2 docenten is gelijk aan aantal keer p/m. 3 verschillende cursussen gemiddeld</t>
    </r>
  </si>
  <si>
    <t>Kosten opleiding bij Howie the Harp €5500. Vergoeding op individuele basis, max. 1/2x p/j</t>
  </si>
  <si>
    <t>http://www.howietheharp.nl/opleiding/geldzaken</t>
  </si>
  <si>
    <t>Aansprakelijkheidsverzekeringen</t>
  </si>
  <si>
    <t>Arboned basis kosten per werknemer p/j €30 x 6 werknemers</t>
  </si>
  <si>
    <t>https://www.arboned.nl/diensten/verzuimabonnementen/advies/veel/kort/10/vast</t>
  </si>
  <si>
    <t>€18.000 pensioenlasten op €240.000 bruto salarissen = 7,5%</t>
  </si>
  <si>
    <t>Jaarrekening Kompassie</t>
  </si>
  <si>
    <t>Inschatting o.b.v. Jaarrekeningen varierend van €200 tot €5000</t>
  </si>
  <si>
    <t>Jaarrekening TeamED Amsterdam, Kompassie Den Haag</t>
  </si>
  <si>
    <t>Varierend van €120 tot €3.500 p/j, gemiddeld €1.700 conform CLIP</t>
  </si>
  <si>
    <t>Jaarrekening CLIP, TeamED, Kompassie</t>
  </si>
  <si>
    <t>Administratie &amp; boekhouding</t>
  </si>
  <si>
    <t>Varierend van €2.000-€7.000. Schatting gemiddeld €5.000 p/j</t>
  </si>
  <si>
    <t>Overig</t>
  </si>
  <si>
    <t>Geen</t>
  </si>
  <si>
    <t>€10 p/k aan lesmateriaal, folders, etc. Kompassie Den Haag als groot initiatief gaf €552, geschat gemiddeld 50%</t>
  </si>
  <si>
    <t>Jaarrekening Kompassie, TeamED</t>
  </si>
  <si>
    <t>Gemiddeld budget lunch, koffie en thee €5.000 p/j voor plm. 50 weken ivm feestdagen, gemiddeld 3x p/w, daarvan geschat €10 koffie/thee p/k en €20 lunch p/k, vaak eigen bijdrage voor lunch</t>
  </si>
  <si>
    <t>Jaarrekening CLIP Almere, Kompassie Den Haag, Zelfregiecentrum Venlo</t>
  </si>
  <si>
    <t>Gemiddeld budget alle activiteiten €5.000 p/j voor plm. 50 weken. Creatieve sessies meer onkosten dan fysieke activiteiten. Geschat gemiddeld 3 dagen p/w creatieve activiteiten, 2 dagen p/w fysieke activiteiten</t>
  </si>
  <si>
    <t>Interviews bezoekers initiatieven, maatschappelijke prijslijst, monitor crisisopnames GGz juni 2016</t>
  </si>
  <si>
    <t>Crisisopname €275 p/d, gemiddelde duur 7 dagen, bij klein deel bezoekers gemiddeld 1x p/j minder</t>
  </si>
  <si>
    <t>Dagactiviteiten GGz €30 p/d, schatting 5x p/w voor 8 weken (deeltijd), groter deel bezoekers</t>
  </si>
  <si>
    <t>Interviews, www.cirya.nl/uploads/tarieven-sggz-2017.pdf</t>
  </si>
  <si>
    <t>Specialistische deeltijdbehandeling GGz gemiddeld €8000 per keer, bij klein deel bezoekers 1x p/j minder</t>
  </si>
  <si>
    <t>Maatschappelijke prijslijst, interviews</t>
  </si>
  <si>
    <t>Coördinator klachten bij grote gemeente</t>
  </si>
  <si>
    <t>Aannames</t>
  </si>
  <si>
    <t>Bronnen</t>
  </si>
  <si>
    <t>www.mailmens.nl/files/21033122/budget+mantelzorgwaardering+per+gemeente.pdf</t>
  </si>
  <si>
    <t>https://www.rijksoverheid.nl/binaries/rijksoverheid/documenten/rapporten/2004/03/01/leefbaarheid-van-wijken/wonen4007.pdf</t>
  </si>
  <si>
    <t>Leefbaarheid bestaat uit overlast, sociale en fysieke omgeving</t>
  </si>
  <si>
    <t>https://www.waddinxveen.nl/bestuur/wijkregie-in-waddinxveen_42513/item/verbeter-zelf-de-leefbaarheid-van-uw-eigen-wijk_76033.html</t>
  </si>
  <si>
    <t>Budgetten om leefbaarheid te verbeteren bijv. €20.000 initiatief in Waddinxveen, 50% ervan gerealiseerd door zelfregie/herstelinitiatief</t>
  </si>
  <si>
    <t>Budget €600.000 voor onderhouden diverse netwerken in wijken in gemeente Amsterdam, daarvan 0,1% van doelgroep, werkend voor 50 mensen</t>
  </si>
  <si>
    <t>Schatting uurloon €45 van klachtencoördinator, half uur per klacht incl. afhandeling, bij 5 bezoekers, 5x p/j</t>
  </si>
  <si>
    <t>Schatting uurloon €25 per agent, 2 agenten, uur per melding, bij 5 bezoekers, 2x p/j</t>
  </si>
  <si>
    <t>https://www.amsterdam.nl/publish/pages/848880/begroting_2018.pdf</t>
  </si>
  <si>
    <t>Coördinator overlast bij grote gemeente</t>
  </si>
  <si>
    <t>Daling kosten overlast</t>
  </si>
  <si>
    <t>Bedrag p/m</t>
  </si>
  <si>
    <t>Gegeven dat het gebouw eigendom is van de gemeente vloeit een deel terug richting fysiek domein, minus afschrijving, administratiekosten, etc. 50%</t>
  </si>
  <si>
    <t>https://www.samensterkzonderstigma.nl/assets/Criteria-en-werkwijze-subsidieaanvragen-2017.pdf</t>
  </si>
  <si>
    <t>% doelgroep van beleidsprogramma</t>
  </si>
  <si>
    <t>www.rotterdam.nl/wonen-leven/voor-mekaar/actieprogramma_eenzaamheid_voor_mekaar.pdf / gezondheidsatlasrotterdamrijnmond.nl//jive?report=fk1</t>
  </si>
  <si>
    <t>Doelgroep van beleidsprogramma</t>
  </si>
  <si>
    <t>Voorbeeldbudget Actieprogramma Eenzaamheid gemeente Rotterdam €5.935MM over 3 jaar voor 5% van 450.000 mensen (22.500) = €263,54 p.p.</t>
  </si>
  <si>
    <t>€100MM/390 gemeenten in 2016 = €250.000 p/j, inschatting bezoekers 2% van doelgroep</t>
  </si>
  <si>
    <t>docplayer.nl/46595365-Economische-waarde-van-het-vrijwilligerswerk-door-de-zonnebloem.html</t>
  </si>
  <si>
    <t>Vrijwilligerswerk gewaardeerd op €5 p/u</t>
  </si>
  <si>
    <t>Vacature Ervaringsdeskundige GGz Centraal: CAO GGZ, functiegroep 40 (min € 1790, max € 2.780 bruto p/m, o.b.v. 36u p/w), gemiddeld €2000 p/m / 36u p/w = €12,80 p/u</t>
  </si>
  <si>
    <t>www.werkenbijggzcentraal.nl/vacature-detail/3946/375797/ervaringsdeskundige-GGZ.html</t>
  </si>
  <si>
    <t>MKBA SEO 2010, MKBA Amsterdam LPBL p9</t>
  </si>
  <si>
    <t>Traject WIA €6.000-8.000, Amsterdam gemiddeld €8550 per traject, gemiddeld €7.500 per traject</t>
  </si>
  <si>
    <t>Budget antistigma-projecten €20.000 per initiatief, gemiddeld richt 5% van initiatief richt zich daadwerkelijk op destigmatisering</t>
  </si>
  <si>
    <t>Besparing op uitkeringen en loonbelasting</t>
  </si>
  <si>
    <t>https://www.liaan.nl/downloads/Normen.pdf</t>
  </si>
  <si>
    <t>Vacature Ervaringsdeskundige GGz Centraal: CAO GGZ, functiegroep 40 (min € 1790, max € 2.780 bruto p/m, o.b.v. 36u p/w), gemiddeld €2000 p/m.  Belastinginkomsten: (€20.142 x 0.3655)+(€3.858 x 0.4085) = €8.936,90 p/j + Bijstand: (€ 992,12 x 12) = €20.842,34 bij 3 pers x 0,2 fte = 0,6</t>
  </si>
  <si>
    <t>Minimumloon €1.578 x 12 = (€18.936 p/j x 0.3655) = €6.921,11 Belasting + Bijstand (€992,12 x 12) €11.905,44 = €18.826,55 bij 1 pers</t>
  </si>
  <si>
    <t>www.meegroningen.nl/media/uploads/2017/05/bestuursverslag-Maatschappelijke-verantwoording-2016-def-0103217.pdf</t>
  </si>
  <si>
    <t>Gemeentelijjk budget zelfregie in brede zin bij MEE, €4MM subsidie p/j voor 465 bezoekers = €6.000 p.p.</t>
  </si>
  <si>
    <t>https://www.zorgbelang-brabant.nl/zelfstigma-bij-jongeren-wat-je-denkt-ben-je-zelf</t>
  </si>
  <si>
    <t>Project gericht op verminderen zelfstigma onder jongeren, gefinancierd door Samen sterk zonder stigma, gemiddeld €20.000 per initiatief</t>
  </si>
  <si>
    <t>https://www.eigen-kracht.nl/wat-we-doen/eigen-kracht-conferentie/praktische-informatie/</t>
  </si>
  <si>
    <t>Eigen kracht conferenties minimaal €1.900 per keer</t>
  </si>
  <si>
    <t>Voorbeeld: Zeist PGB Reguliere dagbesteding persoon uit eigen netwerk: €16,96/dagdeel, €25,17/dagdeel gespecialiseerde begeleiding = gemiddeld €20/dagdeel, gemiddeld 2 dagdelen p/w voor 0,5 jaar</t>
  </si>
  <si>
    <r>
      <t>Voorbeeld: Zeist PGB reguliere individuele begeleiding persoon uit eigen netwerk</t>
    </r>
    <r>
      <rPr>
        <b/>
        <sz val="12"/>
        <color theme="1"/>
        <rFont val="Calibri"/>
        <family val="2"/>
        <scheme val="minor"/>
      </rPr>
      <t xml:space="preserve"> = </t>
    </r>
    <r>
      <rPr>
        <sz val="12"/>
        <color theme="1"/>
        <rFont val="Calibri"/>
        <family val="2"/>
        <scheme val="minor"/>
      </rPr>
      <t>€22,50 p/u, gemiddeld 2u p/w voor 1 jaar</t>
    </r>
  </si>
  <si>
    <t>Nacht cel plm. 50% kosten detentie = €115, schatting relevant bij 2 bezoekers</t>
  </si>
  <si>
    <t>Eigen</t>
  </si>
  <si>
    <t>Schatting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</si>
</sst>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_);[Red]\(&quot;€&quot;\ #,##0.00\)"/>
    <numFmt numFmtId="44" formatCode="_(&quot;€&quot;\ * #,##0.00_);_(&quot;€&quot;\ * \(#,##0.00\);_(&quot;€&quot;\ * &quot;-&quot;??_);_(@_)"/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D7D7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0" fillId="0" borderId="0" xfId="0" applyFont="1" applyBorder="1"/>
    <xf numFmtId="0" fontId="4" fillId="0" borderId="2" xfId="0" applyFont="1" applyBorder="1"/>
    <xf numFmtId="0" fontId="0" fillId="0" borderId="7" xfId="0" applyBorder="1"/>
    <xf numFmtId="0" fontId="0" fillId="0" borderId="6" xfId="0" applyBorder="1"/>
    <xf numFmtId="0" fontId="4" fillId="0" borderId="8" xfId="0" applyFont="1" applyBorder="1"/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0" fillId="0" borderId="3" xfId="0" applyBorder="1"/>
    <xf numFmtId="44" fontId="4" fillId="0" borderId="3" xfId="0" applyNumberFormat="1" applyFont="1" applyBorder="1" applyAlignment="1">
      <alignment horizontal="right"/>
    </xf>
    <xf numFmtId="44" fontId="4" fillId="0" borderId="4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3" fillId="0" borderId="9" xfId="0" applyFont="1" applyBorder="1"/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wrapText="1"/>
    </xf>
    <xf numFmtId="44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5" xfId="0" applyFont="1" applyBorder="1"/>
    <xf numFmtId="0" fontId="0" fillId="0" borderId="4" xfId="0" applyBorder="1"/>
    <xf numFmtId="44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0" fillId="0" borderId="0" xfId="0" applyFill="1"/>
    <xf numFmtId="0" fontId="0" fillId="0" borderId="5" xfId="0" applyBorder="1"/>
    <xf numFmtId="0" fontId="0" fillId="0" borderId="7" xfId="0" applyBorder="1" applyAlignment="1">
      <alignment wrapText="1"/>
    </xf>
    <xf numFmtId="0" fontId="3" fillId="0" borderId="0" xfId="0" applyFont="1" applyFill="1" applyBorder="1"/>
    <xf numFmtId="44" fontId="0" fillId="0" borderId="0" xfId="0" applyNumberFormat="1"/>
    <xf numFmtId="44" fontId="0" fillId="0" borderId="8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ont="1"/>
    <xf numFmtId="0" fontId="0" fillId="0" borderId="1" xfId="0" applyFont="1" applyBorder="1"/>
    <xf numFmtId="44" fontId="0" fillId="0" borderId="0" xfId="0" applyNumberFormat="1" applyAlignment="1">
      <alignment horizontal="center"/>
    </xf>
    <xf numFmtId="0" fontId="0" fillId="0" borderId="3" xfId="2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0" borderId="2" xfId="1" applyFont="1" applyBorder="1"/>
    <xf numFmtId="0" fontId="0" fillId="0" borderId="0" xfId="0" applyAlignment="1">
      <alignment wrapText="1"/>
    </xf>
    <xf numFmtId="0" fontId="0" fillId="0" borderId="2" xfId="2" applyNumberFormat="1" applyFont="1" applyBorder="1" applyAlignment="1">
      <alignment horizontal="center"/>
    </xf>
    <xf numFmtId="44" fontId="0" fillId="0" borderId="2" xfId="0" applyNumberFormat="1" applyBorder="1"/>
    <xf numFmtId="44" fontId="0" fillId="0" borderId="4" xfId="0" applyNumberForma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right" wrapText="1"/>
    </xf>
    <xf numFmtId="44" fontId="4" fillId="0" borderId="3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44" fontId="4" fillId="0" borderId="2" xfId="0" applyNumberFormat="1" applyFont="1" applyBorder="1" applyAlignment="1">
      <alignment horizontal="center" wrapText="1"/>
    </xf>
    <xf numFmtId="44" fontId="4" fillId="0" borderId="4" xfId="0" applyNumberFormat="1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right" wrapText="1"/>
    </xf>
    <xf numFmtId="44" fontId="4" fillId="0" borderId="4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4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44" fontId="4" fillId="0" borderId="0" xfId="0" applyNumberFormat="1" applyFont="1" applyAlignment="1">
      <alignment horizontal="right" wrapText="1"/>
    </xf>
    <xf numFmtId="44" fontId="4" fillId="0" borderId="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4" fontId="0" fillId="0" borderId="0" xfId="0" applyNumberFormat="1" applyFont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6" xfId="0" applyFont="1" applyBorder="1"/>
    <xf numFmtId="0" fontId="0" fillId="0" borderId="0" xfId="0" applyFont="1" applyAlignment="1">
      <alignment wrapText="1"/>
    </xf>
    <xf numFmtId="0" fontId="0" fillId="0" borderId="2" xfId="0" applyFont="1" applyBorder="1"/>
    <xf numFmtId="44" fontId="0" fillId="0" borderId="4" xfId="0" applyNumberFormat="1" applyFont="1" applyBorder="1" applyAlignment="1">
      <alignment horizontal="center" wrapText="1"/>
    </xf>
    <xf numFmtId="44" fontId="0" fillId="0" borderId="3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8" xfId="0" applyFont="1" applyBorder="1"/>
    <xf numFmtId="0" fontId="0" fillId="0" borderId="0" xfId="0" applyFont="1" applyBorder="1" applyAlignment="1">
      <alignment horizontal="right" wrapText="1"/>
    </xf>
    <xf numFmtId="44" fontId="0" fillId="0" borderId="0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44" fontId="0" fillId="0" borderId="5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/>
    <xf numFmtId="0" fontId="4" fillId="0" borderId="6" xfId="0" applyFont="1" applyBorder="1"/>
    <xf numFmtId="44" fontId="4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2" fontId="4" fillId="0" borderId="8" xfId="0" applyNumberFormat="1" applyFont="1" applyBorder="1" applyAlignment="1">
      <alignment horizontal="right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3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5" fillId="0" borderId="0" xfId="15" applyAlignment="1">
      <alignment wrapText="1"/>
    </xf>
    <xf numFmtId="44" fontId="2" fillId="3" borderId="0" xfId="0" applyNumberFormat="1" applyFont="1" applyFill="1" applyAlignment="1">
      <alignment wrapText="1"/>
    </xf>
    <xf numFmtId="0" fontId="3" fillId="4" borderId="0" xfId="0" applyFont="1" applyFill="1"/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0" fillId="4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Border="1" applyAlignment="1">
      <alignment horizontal="left"/>
    </xf>
    <xf numFmtId="0" fontId="3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5" fillId="0" borderId="0" xfId="15" applyAlignment="1">
      <alignment horizontal="left"/>
    </xf>
    <xf numFmtId="0" fontId="0" fillId="0" borderId="0" xfId="0" applyFont="1" applyAlignment="1">
      <alignment horizontal="left" wrapText="1"/>
    </xf>
    <xf numFmtId="0" fontId="0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3" borderId="0" xfId="0" applyFont="1" applyFill="1" applyAlignment="1">
      <alignment horizontal="left" wrapText="1"/>
    </xf>
    <xf numFmtId="8" fontId="0" fillId="0" borderId="0" xfId="0" applyNumberFormat="1" applyFont="1" applyAlignment="1">
      <alignment horizontal="left" wrapText="1"/>
    </xf>
    <xf numFmtId="44" fontId="0" fillId="0" borderId="8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44" fontId="0" fillId="0" borderId="0" xfId="0" applyNumberFormat="1" applyFont="1" applyBorder="1" applyAlignment="1">
      <alignment horizontal="left" wrapText="1"/>
    </xf>
    <xf numFmtId="44" fontId="2" fillId="3" borderId="0" xfId="0" applyNumberFormat="1" applyFont="1" applyFill="1"/>
    <xf numFmtId="44" fontId="3" fillId="4" borderId="0" xfId="0" applyNumberFormat="1" applyFont="1" applyFill="1" applyAlignment="1">
      <alignment horizontal="center" wrapText="1"/>
    </xf>
    <xf numFmtId="44" fontId="3" fillId="4" borderId="0" xfId="0" applyNumberFormat="1" applyFont="1" applyFill="1" applyAlignment="1">
      <alignment horizontal="center"/>
    </xf>
    <xf numFmtId="0" fontId="5" fillId="0" borderId="0" xfId="15" applyAlignment="1">
      <alignment horizontal="left" wrapText="1"/>
    </xf>
    <xf numFmtId="0" fontId="3" fillId="0" borderId="5" xfId="0" applyFont="1" applyBorder="1" applyAlignment="1">
      <alignment wrapText="1"/>
    </xf>
    <xf numFmtId="0" fontId="2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4" fillId="0" borderId="1" xfId="0" applyFont="1" applyBorder="1"/>
    <xf numFmtId="0" fontId="3" fillId="0" borderId="10" xfId="0" applyFont="1" applyBorder="1" applyAlignment="1">
      <alignment wrapText="1"/>
    </xf>
    <xf numFmtId="44" fontId="0" fillId="0" borderId="11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0" fillId="0" borderId="2" xfId="2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2" fillId="3" borderId="0" xfId="0" applyNumberFormat="1" applyFont="1" applyFill="1" applyBorder="1"/>
    <xf numFmtId="9" fontId="0" fillId="0" borderId="3" xfId="2" applyFon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9" fontId="0" fillId="0" borderId="4" xfId="0" applyNumberFormat="1" applyFill="1" applyBorder="1" applyAlignment="1">
      <alignment horizontal="center"/>
    </xf>
    <xf numFmtId="9" fontId="0" fillId="0" borderId="3" xfId="2" applyNumberFormat="1" applyFont="1" applyBorder="1" applyAlignment="1">
      <alignment horizontal="center"/>
    </xf>
    <xf numFmtId="9" fontId="0" fillId="0" borderId="3" xfId="2" applyFont="1" applyFill="1" applyBorder="1" applyAlignment="1">
      <alignment horizontal="center"/>
    </xf>
    <xf numFmtId="0" fontId="0" fillId="0" borderId="0" xfId="2" applyNumberFormat="1" applyFont="1" applyAlignment="1">
      <alignment horizontal="center"/>
    </xf>
    <xf numFmtId="0" fontId="3" fillId="5" borderId="0" xfId="0" applyFont="1" applyFill="1"/>
    <xf numFmtId="0" fontId="2" fillId="5" borderId="0" xfId="0" applyFont="1" applyFill="1" applyBorder="1"/>
    <xf numFmtId="0" fontId="0" fillId="5" borderId="0" xfId="0" applyFill="1" applyBorder="1"/>
    <xf numFmtId="0" fontId="3" fillId="5" borderId="0" xfId="0" applyFont="1" applyFill="1" applyBorder="1"/>
    <xf numFmtId="44" fontId="2" fillId="5" borderId="0" xfId="0" applyNumberFormat="1" applyFont="1" applyFill="1"/>
    <xf numFmtId="0" fontId="0" fillId="5" borderId="0" xfId="0" applyFill="1"/>
    <xf numFmtId="0" fontId="2" fillId="5" borderId="0" xfId="0" applyFont="1" applyFill="1"/>
    <xf numFmtId="0" fontId="3" fillId="5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44" fontId="2" fillId="5" borderId="0" xfId="0" applyNumberFormat="1" applyFont="1" applyFill="1" applyBorder="1"/>
    <xf numFmtId="0" fontId="3" fillId="6" borderId="0" xfId="0" applyFont="1" applyFill="1"/>
    <xf numFmtId="44" fontId="3" fillId="6" borderId="0" xfId="0" applyNumberFormat="1" applyFont="1" applyFill="1" applyAlignment="1">
      <alignment horizontal="center"/>
    </xf>
    <xf numFmtId="0" fontId="2" fillId="5" borderId="0" xfId="0" applyFont="1" applyFill="1" applyAlignment="1">
      <alignment wrapText="1"/>
    </xf>
    <xf numFmtId="44" fontId="2" fillId="5" borderId="0" xfId="0" applyNumberFormat="1" applyFont="1" applyFill="1" applyAlignment="1">
      <alignment wrapText="1"/>
    </xf>
    <xf numFmtId="0" fontId="8" fillId="5" borderId="0" xfId="0" applyFont="1" applyFill="1"/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right" wrapText="1"/>
    </xf>
    <xf numFmtId="44" fontId="2" fillId="2" borderId="0" xfId="0" applyNumberFormat="1" applyFont="1" applyFill="1"/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ill="1" applyBorder="1"/>
    <xf numFmtId="0" fontId="3" fillId="2" borderId="0" xfId="0" applyFont="1" applyFill="1" applyBorder="1"/>
    <xf numFmtId="0" fontId="2" fillId="2" borderId="0" xfId="0" applyFont="1" applyFill="1" applyBorder="1"/>
    <xf numFmtId="44" fontId="2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0" fontId="3" fillId="7" borderId="0" xfId="0" applyFont="1" applyFill="1"/>
    <xf numFmtId="44" fontId="3" fillId="7" borderId="0" xfId="0" applyNumberFormat="1" applyFont="1" applyFill="1" applyAlignment="1">
      <alignment horizontal="center"/>
    </xf>
    <xf numFmtId="0" fontId="3" fillId="0" borderId="4" xfId="0" applyFont="1" applyBorder="1"/>
    <xf numFmtId="0" fontId="3" fillId="0" borderId="0" xfId="0" applyFont="1" applyAlignment="1">
      <alignment horizontal="center"/>
    </xf>
    <xf numFmtId="2" fontId="2" fillId="2" borderId="0" xfId="0" applyNumberFormat="1" applyFont="1" applyFill="1" applyAlignment="1">
      <alignment horizontal="center"/>
    </xf>
    <xf numFmtId="44" fontId="0" fillId="0" borderId="0" xfId="0" applyNumberFormat="1" applyFill="1"/>
    <xf numFmtId="0" fontId="0" fillId="0" borderId="0" xfId="0" applyFont="1" applyAlignment="1" applyProtection="1">
      <alignment horizontal="center" wrapText="1"/>
      <protection locked="0"/>
    </xf>
    <xf numFmtId="44" fontId="0" fillId="0" borderId="0" xfId="0" applyNumberFormat="1" applyFont="1" applyAlignment="1" applyProtection="1">
      <alignment horizontal="center" wrapText="1"/>
      <protection locked="0"/>
    </xf>
    <xf numFmtId="44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44" fontId="0" fillId="0" borderId="3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44" fontId="0" fillId="0" borderId="0" xfId="0" applyNumberFormat="1" applyFont="1" applyBorder="1" applyAlignment="1" applyProtection="1">
      <alignment horizontal="center" wrapText="1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44" fontId="0" fillId="0" borderId="5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3" xfId="2" applyNumberFormat="1" applyFont="1" applyBorder="1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9" fontId="0" fillId="0" borderId="3" xfId="2" applyFont="1" applyBorder="1" applyAlignment="1" applyProtection="1">
      <alignment horizontal="center"/>
      <protection locked="0"/>
    </xf>
    <xf numFmtId="0" fontId="0" fillId="0" borderId="0" xfId="2" applyNumberFormat="1" applyFont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3" xfId="2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44" fontId="0" fillId="0" borderId="0" xfId="0" applyNumberFormat="1" applyFont="1" applyAlignment="1" applyProtection="1">
      <alignment horizontal="center"/>
      <protection locked="0"/>
    </xf>
    <xf numFmtId="9" fontId="0" fillId="0" borderId="3" xfId="2" applyNumberFormat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9" fontId="0" fillId="0" borderId="3" xfId="2" applyFont="1" applyFill="1" applyBorder="1" applyAlignment="1" applyProtection="1">
      <alignment horizontal="center"/>
      <protection locked="0"/>
    </xf>
    <xf numFmtId="44" fontId="0" fillId="0" borderId="6" xfId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4" fontId="0" fillId="0" borderId="0" xfId="1" applyFont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" xfId="2" applyNumberFormat="1" applyFont="1" applyFill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0" xfId="2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" xfId="2" applyNumberFormat="1" applyFont="1" applyFill="1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44" fontId="0" fillId="0" borderId="11" xfId="1" applyFont="1" applyBorder="1" applyAlignment="1" applyProtection="1">
      <alignment horizontal="center"/>
      <protection locked="0"/>
    </xf>
    <xf numFmtId="44" fontId="0" fillId="0" borderId="10" xfId="1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</cellXfs>
  <cellStyles count="16"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Procent" xfId="2" builtinId="5"/>
    <cellStyle name="Stand." xfId="0" builtinId="0"/>
    <cellStyle name="Valuta" xfId="1" builtinId="4"/>
  </cellStyles>
  <dxfs count="0"/>
  <tableStyles count="0" defaultTableStyle="TableStyleMedium9" defaultPivotStyle="PivotStyleMedium7"/>
  <colors>
    <mruColors>
      <color rgb="FFFFD7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ernkracht.nl/wp-content/uploads/2017/05/Jaarverslag-2015-ZOG-MH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rkenbijggzcentraal.nl/vacature-detail/3946/375797/ervaringsdeskundige-GGZ.html" TargetMode="External"/><Relationship Id="rId2" Type="http://schemas.openxmlformats.org/officeDocument/2006/relationships/hyperlink" Target="http://www.mailmens.nl/files/21033122/budget+mantelzorgwaardering+per+gemeente.pdf" TargetMode="External"/><Relationship Id="rId1" Type="http://schemas.openxmlformats.org/officeDocument/2006/relationships/hyperlink" Target="http://www.rotterdam.nl/wonen-leven/voor-mekaar/actieprogramma_eenzaamheid_voor_mekaar.pdf%20/%20gezondheidsatlasrotterdamrijnmond.nl/jive?report=fk1" TargetMode="External"/><Relationship Id="rId4" Type="http://schemas.openxmlformats.org/officeDocument/2006/relationships/hyperlink" Target="https://www.zeist.nl/inwoner/ondersteuning-en-zorg/hoogte-vergoedingen-w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showGridLines="0" tabSelected="1" workbookViewId="0">
      <selection activeCell="B6" sqref="B6"/>
    </sheetView>
  </sheetViews>
  <sheetFormatPr baseColWidth="10" defaultRowHeight="16" x14ac:dyDescent="0.2"/>
  <cols>
    <col min="1" max="1" width="37.83203125" customWidth="1"/>
    <col min="2" max="2" width="8.83203125" bestFit="1" customWidth="1"/>
    <col min="3" max="3" width="15.6640625" customWidth="1"/>
    <col min="4" max="4" width="37.83203125" customWidth="1"/>
    <col min="5" max="5" width="8.83203125" bestFit="1" customWidth="1"/>
    <col min="6" max="6" width="15.6640625" customWidth="1"/>
  </cols>
  <sheetData>
    <row r="1" spans="1:11" x14ac:dyDescent="0.2">
      <c r="A1" s="197" t="s">
        <v>37</v>
      </c>
      <c r="B1" s="197"/>
      <c r="C1" s="197"/>
      <c r="D1" s="197"/>
      <c r="E1" s="197"/>
      <c r="F1" s="197"/>
    </row>
    <row r="2" spans="1:11" x14ac:dyDescent="0.2">
      <c r="A2" s="22" t="s">
        <v>33</v>
      </c>
      <c r="B2" s="238" t="s">
        <v>70</v>
      </c>
      <c r="C2" s="22" t="s">
        <v>34</v>
      </c>
      <c r="D2" s="196" t="s">
        <v>35</v>
      </c>
      <c r="E2" s="238" t="s">
        <v>70</v>
      </c>
      <c r="F2" s="22" t="s">
        <v>36</v>
      </c>
      <c r="H2" s="38"/>
      <c r="I2" s="38"/>
    </row>
    <row r="3" spans="1:11" x14ac:dyDescent="0.2">
      <c r="A3" t="str">
        <f>Schatting_kosten!A2</f>
        <v>Personeel</v>
      </c>
      <c r="B3" s="239"/>
      <c r="C3" s="199" t="str">
        <f ca="1">IFERROR(Berekening_kosten!F2,"")</f>
        <v/>
      </c>
      <c r="D3" s="30" t="str">
        <f>Schatting_baten!A2</f>
        <v>Meer individueel welzijn</v>
      </c>
      <c r="E3" s="239"/>
      <c r="F3" s="61" t="str">
        <f ca="1">IFERROR(Berekening_baten!F2,"")</f>
        <v/>
      </c>
      <c r="K3" s="42" t="s">
        <v>205</v>
      </c>
    </row>
    <row r="4" spans="1:11" x14ac:dyDescent="0.2">
      <c r="A4" t="str">
        <f>Schatting_kosten!A11</f>
        <v>Locatie</v>
      </c>
      <c r="B4" s="239"/>
      <c r="C4" s="199" t="str">
        <f ca="1">IFERROR(Berekening_kosten!F11,"")</f>
        <v/>
      </c>
      <c r="D4" s="14" t="str">
        <f>Schatting_baten!A8</f>
        <v>Daling GGz kosten</v>
      </c>
      <c r="E4" s="239"/>
      <c r="F4" s="39" t="str">
        <f ca="1">IFERROR(Berekening_baten!F8,"")</f>
        <v/>
      </c>
      <c r="K4" s="42" t="s">
        <v>206</v>
      </c>
    </row>
    <row r="5" spans="1:11" x14ac:dyDescent="0.2">
      <c r="A5" t="str">
        <f>Schatting_kosten!A20</f>
        <v>Back office</v>
      </c>
      <c r="B5" s="239"/>
      <c r="C5" s="199" t="str">
        <f ca="1">IFERROR(Berekening_kosten!F20,"")</f>
        <v/>
      </c>
      <c r="D5" s="14" t="str">
        <f>Schatting_baten!A14</f>
        <v>Meer leefbaarheid wijk</v>
      </c>
      <c r="E5" s="239"/>
      <c r="F5" s="39" t="str">
        <f ca="1">IFERROR(Berekening_baten!F14,"")</f>
        <v/>
      </c>
      <c r="K5" s="42"/>
    </row>
    <row r="6" spans="1:11" x14ac:dyDescent="0.2">
      <c r="A6" t="str">
        <f>Schatting_kosten!A29</f>
        <v>Activiteiten</v>
      </c>
      <c r="B6" s="239"/>
      <c r="C6" s="199" t="str">
        <f ca="1">IFERROR(Berekening_kosten!F29,"")</f>
        <v/>
      </c>
      <c r="D6" s="14" t="str">
        <f>Schatting_baten!A19</f>
        <v>Daling kosten overlast</v>
      </c>
      <c r="E6" s="239"/>
      <c r="F6" s="39" t="str">
        <f ca="1">IFERROR(Berekening_baten!F19,"")</f>
        <v/>
      </c>
      <c r="K6" s="42"/>
    </row>
    <row r="7" spans="1:11" x14ac:dyDescent="0.2">
      <c r="A7" t="str">
        <f>Schatting_kosten!A37</f>
        <v>Ondersteuning</v>
      </c>
      <c r="B7" s="239"/>
      <c r="C7" s="199" t="str">
        <f ca="1">IFERROR(Berekening_kosten!F37,"")</f>
        <v/>
      </c>
      <c r="D7" s="14" t="str">
        <f>Schatting_baten!A25</f>
        <v>Meer inclusie</v>
      </c>
      <c r="E7" s="239"/>
      <c r="F7" s="39" t="str">
        <f ca="1">IFERROR(Berekening_baten!F25,"")</f>
        <v/>
      </c>
    </row>
    <row r="8" spans="1:11" x14ac:dyDescent="0.2">
      <c r="A8" t="str">
        <f>Schatting_kosten!A45</f>
        <v>Externe activiteiten</v>
      </c>
      <c r="B8" s="239"/>
      <c r="C8" s="199" t="str">
        <f ca="1">IFERROR(Berekening_kosten!F45,"")</f>
        <v/>
      </c>
      <c r="D8" s="14" t="str">
        <f>Schatting_baten!A31</f>
        <v>Daling Wmo kosten</v>
      </c>
      <c r="E8" s="239"/>
      <c r="F8" s="39" t="str">
        <f ca="1">IFERROR(Berekening_baten!F31,"")</f>
        <v/>
      </c>
    </row>
    <row r="9" spans="1:11" x14ac:dyDescent="0.2">
      <c r="A9" t="str">
        <f>Schatting_kosten!A52</f>
        <v>Toegang voorzieningen</v>
      </c>
      <c r="B9" s="239"/>
      <c r="C9" s="199" t="str">
        <f ca="1">IFERROR(Berekening_kosten!F52,"")</f>
        <v/>
      </c>
      <c r="D9" s="14" t="str">
        <f>Schatting_baten!A37</f>
        <v>Meer participatie</v>
      </c>
      <c r="E9" s="239"/>
      <c r="F9" s="39" t="str">
        <f ca="1">IFERROR(Berekening_baten!F37,"")</f>
        <v/>
      </c>
    </row>
    <row r="10" spans="1:11" x14ac:dyDescent="0.2">
      <c r="B10" s="64"/>
      <c r="C10" s="199"/>
      <c r="D10" s="14" t="str">
        <f>Schatting_baten!A44</f>
        <v>Daling kosten Participatiewet</v>
      </c>
      <c r="E10" s="239"/>
      <c r="F10" s="39" t="str">
        <f ca="1">IFERROR(Berekening_baten!F44,"")</f>
        <v/>
      </c>
    </row>
    <row r="11" spans="1:11" x14ac:dyDescent="0.2">
      <c r="B11" s="64"/>
      <c r="C11" s="39"/>
      <c r="D11" s="36" t="str">
        <f>Schatting_baten!A49</f>
        <v>Effectiever maatschappelijk vastgoedbeheer</v>
      </c>
      <c r="E11" s="239"/>
      <c r="F11" s="39" t="str">
        <f ca="1">IFERROR(Berekening_baten!F49,"")</f>
        <v/>
      </c>
    </row>
    <row r="12" spans="1:11" x14ac:dyDescent="0.2">
      <c r="A12" s="3"/>
      <c r="B12" s="3"/>
      <c r="C12" s="40">
        <f ca="1">SUM(C3:C11)</f>
        <v>0</v>
      </c>
      <c r="D12" s="23"/>
      <c r="E12" s="23"/>
      <c r="F12" s="41">
        <f ca="1">SUM(F3:F11)</f>
        <v>0</v>
      </c>
    </row>
    <row r="13" spans="1:11" x14ac:dyDescent="0.2">
      <c r="A13" s="18" t="s">
        <v>38</v>
      </c>
      <c r="B13" s="18"/>
      <c r="C13" s="198" t="str">
        <f ca="1">IFERROR(F12/C12,"")</f>
        <v/>
      </c>
      <c r="D13" s="198"/>
      <c r="E13" s="18"/>
      <c r="F13" s="18"/>
      <c r="G13" s="43" t="str">
        <f ca="1">IFERROR(C13/E13,"")</f>
        <v/>
      </c>
    </row>
  </sheetData>
  <sheetProtection sheet="1" objects="1" scenarios="1" selectLockedCells="1"/>
  <mergeCells count="2">
    <mergeCell ref="A1:F1"/>
    <mergeCell ref="C13:D13"/>
  </mergeCells>
  <dataValidations count="1">
    <dataValidation type="list" allowBlank="1" showInputMessage="1" showErrorMessage="1" sqref="B3:B11 E3:E11" xr:uid="{4DE2E59F-6E26-AF4A-A979-AE1F7D3332B9}">
      <formula1>$K$3:$K$4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53"/>
  <sheetViews>
    <sheetView showGridLines="0" workbookViewId="0">
      <pane ySplit="1" topLeftCell="A2" activePane="bottomLeft" state="frozen"/>
      <selection activeCell="C11" sqref="C11:D11"/>
      <selection pane="bottomLeft" activeCell="B4" sqref="B4"/>
    </sheetView>
  </sheetViews>
  <sheetFormatPr baseColWidth="10" defaultRowHeight="16" outlineLevelRow="1" x14ac:dyDescent="0.2"/>
  <cols>
    <col min="1" max="1" width="37.6640625" customWidth="1"/>
    <col min="2" max="6" width="18.83203125" customWidth="1"/>
  </cols>
  <sheetData>
    <row r="1" spans="1:14" s="194" customFormat="1" x14ac:dyDescent="0.2">
      <c r="A1" s="194" t="s">
        <v>87</v>
      </c>
      <c r="F1" s="195" t="e">
        <f ca="1">SUM(F8,F14,F19,F25,F31,F37,F44,F49)</f>
        <v>#REF!</v>
      </c>
    </row>
    <row r="2" spans="1:14" s="4" customFormat="1" x14ac:dyDescent="0.2">
      <c r="A2" s="191" t="s">
        <v>72</v>
      </c>
      <c r="B2" s="189"/>
      <c r="C2" s="190"/>
      <c r="D2" s="190"/>
      <c r="E2" s="190"/>
      <c r="F2" s="186" t="e">
        <f ca="1">D7</f>
        <v>#REF!</v>
      </c>
    </row>
    <row r="3" spans="1:14" s="126" customFormat="1" ht="32" outlineLevel="1" x14ac:dyDescent="0.2">
      <c r="A3" s="2"/>
      <c r="B3" s="147" t="s">
        <v>182</v>
      </c>
      <c r="C3" s="28" t="s">
        <v>63</v>
      </c>
      <c r="D3" s="21" t="s">
        <v>0</v>
      </c>
      <c r="E3"/>
      <c r="F3"/>
    </row>
    <row r="4" spans="1:14" s="126" customFormat="1" outlineLevel="1" x14ac:dyDescent="0.2">
      <c r="A4" t="s">
        <v>73</v>
      </c>
      <c r="B4" s="47" t="e">
        <f ca="1">INDIRECT(CONCATENATE(KBA!$E$3,"_baten!",ADDRESS(ROW(),COLUMN())))</f>
        <v>#REF!</v>
      </c>
      <c r="C4" s="46" t="e">
        <f ca="1">INDIRECT(CONCATENATE(KBA!$E$3,"_baten!",ADDRESS(ROW(),COLUMN())))</f>
        <v>#REF!</v>
      </c>
      <c r="D4" s="16" t="e">
        <f ca="1">B4*C4</f>
        <v>#REF!</v>
      </c>
      <c r="E4"/>
      <c r="F4"/>
      <c r="J4" s="131"/>
    </row>
    <row r="5" spans="1:14" s="126" customFormat="1" outlineLevel="1" x14ac:dyDescent="0.2">
      <c r="A5" t="s">
        <v>62</v>
      </c>
      <c r="B5" s="47" t="e">
        <f ca="1">INDIRECT(CONCATENATE(KBA!$E$3,"_baten!",ADDRESS(ROW(),COLUMN())))</f>
        <v>#REF!</v>
      </c>
      <c r="C5" s="46" t="e">
        <f ca="1">INDIRECT(CONCATENATE(KBA!$E$3,"_baten!",ADDRESS(ROW(),COLUMN())))</f>
        <v>#REF!</v>
      </c>
      <c r="D5" s="15" t="e">
        <f t="shared" ref="D5:D6" ca="1" si="0">B5*C5</f>
        <v>#REF!</v>
      </c>
      <c r="E5"/>
      <c r="F5"/>
    </row>
    <row r="6" spans="1:14" s="126" customFormat="1" outlineLevel="1" x14ac:dyDescent="0.2">
      <c r="A6" s="9" t="s">
        <v>74</v>
      </c>
      <c r="B6" s="47" t="e">
        <f ca="1">INDIRECT(CONCATENATE(KBA!$E$3,"_baten!",ADDRESS(ROW(),COLUMN())))</f>
        <v>#REF!</v>
      </c>
      <c r="C6" s="46" t="e">
        <f ca="1">INDIRECT(CONCATENATE(KBA!$E$3,"_baten!",ADDRESS(ROW(),COLUMN())))</f>
        <v>#REF!</v>
      </c>
      <c r="D6" s="15" t="e">
        <f t="shared" ca="1" si="0"/>
        <v>#REF!</v>
      </c>
      <c r="E6"/>
      <c r="F6"/>
    </row>
    <row r="7" spans="1:14" s="126" customFormat="1" outlineLevel="1" x14ac:dyDescent="0.2">
      <c r="A7" s="12" t="s">
        <v>0</v>
      </c>
      <c r="B7" s="164"/>
      <c r="C7" s="138"/>
      <c r="D7" s="16" t="e">
        <f ca="1">SUM(D4:D6)</f>
        <v>#REF!</v>
      </c>
      <c r="E7"/>
      <c r="F7"/>
    </row>
    <row r="8" spans="1:14" s="188" customFormat="1" x14ac:dyDescent="0.2">
      <c r="A8" s="6" t="s">
        <v>45</v>
      </c>
      <c r="B8" s="189"/>
      <c r="C8" s="5"/>
      <c r="D8" s="5"/>
      <c r="E8" s="5"/>
      <c r="F8" s="186" t="e">
        <f ca="1">F13</f>
        <v>#REF!</v>
      </c>
      <c r="J8" s="187"/>
      <c r="K8" s="187"/>
    </row>
    <row r="9" spans="1:14" s="126" customFormat="1" ht="32" outlineLevel="1" x14ac:dyDescent="0.2">
      <c r="A9" s="2"/>
      <c r="B9" s="147" t="s">
        <v>71</v>
      </c>
      <c r="C9" s="27" t="s">
        <v>48</v>
      </c>
      <c r="D9" s="27" t="s">
        <v>59</v>
      </c>
      <c r="E9" s="28" t="s">
        <v>58</v>
      </c>
      <c r="F9" s="17" t="s">
        <v>0</v>
      </c>
      <c r="H9" s="134"/>
      <c r="I9" s="134"/>
      <c r="J9" s="134"/>
      <c r="K9" s="134"/>
      <c r="L9" s="134"/>
    </row>
    <row r="10" spans="1:14" s="126" customFormat="1" outlineLevel="1" x14ac:dyDescent="0.2">
      <c r="A10" t="s">
        <v>44</v>
      </c>
      <c r="B10" s="47" t="e">
        <f ca="1">INDIRECT(CONCATENATE(KBA!$E$4,"_baten!",ADDRESS(ROW(),COLUMN())))</f>
        <v>#REF!</v>
      </c>
      <c r="C10" s="64" t="e">
        <f ca="1">INDIRECT(CONCATENATE(KBA!$E$4,"_baten!",ADDRESS(ROW(),COLUMN())))</f>
        <v>#REF!</v>
      </c>
      <c r="D10" s="64" t="e">
        <f ca="1">INDIRECT(CONCATENATE(KBA!$E$4,"_baten!",ADDRESS(ROW(),COLUMN())))</f>
        <v>#REF!</v>
      </c>
      <c r="E10" s="46" t="e">
        <f ca="1">INDIRECT(CONCATENATE(KBA!$E$4,"_baten!",ADDRESS(ROW(),COLUMN())))</f>
        <v>#REF!</v>
      </c>
      <c r="F10" s="16" t="e">
        <f ca="1">B10*C10*D10*E10</f>
        <v>#REF!</v>
      </c>
    </row>
    <row r="11" spans="1:14" s="126" customFormat="1" outlineLevel="1" x14ac:dyDescent="0.2">
      <c r="A11" t="s">
        <v>46</v>
      </c>
      <c r="B11" s="47" t="e">
        <f ca="1">INDIRECT(CONCATENATE(KBA!$E$4,"_baten!",ADDRESS(ROW(),COLUMN())))</f>
        <v>#REF!</v>
      </c>
      <c r="C11" s="64" t="e">
        <f ca="1">INDIRECT(CONCATENATE(KBA!$E$4,"_baten!",ADDRESS(ROW(),COLUMN())))</f>
        <v>#REF!</v>
      </c>
      <c r="D11" s="64" t="e">
        <f ca="1">INDIRECT(CONCATENATE(KBA!$E$4,"_baten!",ADDRESS(ROW(),COLUMN())))</f>
        <v>#REF!</v>
      </c>
      <c r="E11" s="46" t="e">
        <f ca="1">INDIRECT(CONCATENATE(KBA!$E$4,"_baten!",ADDRESS(ROW(),COLUMN())))</f>
        <v>#REF!</v>
      </c>
      <c r="F11" s="15" t="e">
        <f t="shared" ref="F11:F12" ca="1" si="1">B11*C11*D11*E11</f>
        <v>#REF!</v>
      </c>
      <c r="N11" s="131"/>
    </row>
    <row r="12" spans="1:14" s="126" customFormat="1" outlineLevel="1" x14ac:dyDescent="0.2">
      <c r="A12" t="s">
        <v>47</v>
      </c>
      <c r="B12" s="47" t="e">
        <f ca="1">INDIRECT(CONCATENATE(KBA!$E$4,"_baten!",ADDRESS(ROW(),COLUMN())))</f>
        <v>#REF!</v>
      </c>
      <c r="C12" s="64" t="e">
        <f ca="1">INDIRECT(CONCATENATE(KBA!$E$4,"_baten!",ADDRESS(ROW(),COLUMN())))</f>
        <v>#REF!</v>
      </c>
      <c r="D12" s="64" t="e">
        <f ca="1">INDIRECT(CONCATENATE(KBA!$E$4,"_baten!",ADDRESS(ROW(),COLUMN())))</f>
        <v>#REF!</v>
      </c>
      <c r="E12" s="46" t="e">
        <f ca="1">INDIRECT(CONCATENATE(KBA!$E$4,"_baten!",ADDRESS(ROW(),COLUMN())))</f>
        <v>#REF!</v>
      </c>
      <c r="F12" s="15" t="e">
        <f t="shared" ca="1" si="1"/>
        <v>#REF!</v>
      </c>
    </row>
    <row r="13" spans="1:14" s="126" customFormat="1" outlineLevel="1" x14ac:dyDescent="0.2">
      <c r="A13" s="8" t="s">
        <v>0</v>
      </c>
      <c r="B13" s="49"/>
      <c r="C13" s="23"/>
      <c r="D13" s="23"/>
      <c r="E13" s="40"/>
      <c r="F13" s="16" t="e">
        <f ca="1">SUM(F10:F12)</f>
        <v>#REF!</v>
      </c>
    </row>
    <row r="14" spans="1:14" s="193" customFormat="1" x14ac:dyDescent="0.2">
      <c r="A14" s="6" t="s">
        <v>76</v>
      </c>
      <c r="B14" s="191"/>
      <c r="C14" s="6"/>
      <c r="D14" s="6"/>
      <c r="E14" s="6"/>
      <c r="F14" s="186" t="e">
        <f ca="1">D18</f>
        <v>#REF!</v>
      </c>
    </row>
    <row r="15" spans="1:14" s="126" customFormat="1" ht="32" outlineLevel="1" x14ac:dyDescent="0.2">
      <c r="A15" s="2"/>
      <c r="B15" s="147" t="s">
        <v>180</v>
      </c>
      <c r="C15" s="28" t="s">
        <v>63</v>
      </c>
      <c r="D15" s="21" t="s">
        <v>0</v>
      </c>
      <c r="F15" s="32"/>
    </row>
    <row r="16" spans="1:14" s="126" customFormat="1" outlineLevel="1" x14ac:dyDescent="0.2">
      <c r="A16" t="s">
        <v>77</v>
      </c>
      <c r="B16" s="47" t="e">
        <f ca="1">INDIRECT(CONCATENATE(KBA!$E$5,"_baten!",ADDRESS(ROW(),COLUMN())))</f>
        <v>#REF!</v>
      </c>
      <c r="C16" s="46" t="e">
        <f ca="1">INDIRECT(CONCATENATE(KBA!$E$5,"_baten!",ADDRESS(ROW(),COLUMN())))</f>
        <v>#REF!</v>
      </c>
      <c r="D16" s="16" t="e">
        <f ca="1">B16*C16</f>
        <v>#REF!</v>
      </c>
      <c r="F16" s="25"/>
    </row>
    <row r="17" spans="1:13" s="126" customFormat="1" outlineLevel="1" x14ac:dyDescent="0.2">
      <c r="A17" t="s">
        <v>80</v>
      </c>
      <c r="B17" s="47" t="e">
        <f ca="1">INDIRECT(CONCATENATE(KBA!$E$5,"_baten!",ADDRESS(ROW(),COLUMN())))</f>
        <v>#REF!</v>
      </c>
      <c r="C17" s="46" t="e">
        <f ca="1">INDIRECT(CONCATENATE(KBA!$E$5,"_baten!",ADDRESS(ROW(),COLUMN())))</f>
        <v>#REF!</v>
      </c>
      <c r="D17" s="15" t="e">
        <f ca="1">B17*C17</f>
        <v>#REF!</v>
      </c>
      <c r="F17" s="25"/>
    </row>
    <row r="18" spans="1:13" s="126" customFormat="1" outlineLevel="1" x14ac:dyDescent="0.2">
      <c r="A18" s="8" t="s">
        <v>0</v>
      </c>
      <c r="B18" s="164"/>
      <c r="C18" s="138"/>
      <c r="D18" s="16" t="e">
        <f ca="1">SUM(D16:D17)</f>
        <v>#REF!</v>
      </c>
      <c r="F18" s="25"/>
    </row>
    <row r="19" spans="1:13" s="188" customFormat="1" x14ac:dyDescent="0.2">
      <c r="A19" s="6" t="s">
        <v>176</v>
      </c>
      <c r="B19" s="189"/>
      <c r="C19" s="5"/>
      <c r="D19" s="5"/>
      <c r="E19" s="5"/>
      <c r="F19" s="186" t="e">
        <f ca="1">F24</f>
        <v>#REF!</v>
      </c>
    </row>
    <row r="20" spans="1:13" s="126" customFormat="1" ht="32" outlineLevel="1" x14ac:dyDescent="0.2">
      <c r="A20" s="2"/>
      <c r="B20" s="147" t="s">
        <v>71</v>
      </c>
      <c r="C20" s="27" t="s">
        <v>48</v>
      </c>
      <c r="D20" s="27" t="s">
        <v>59</v>
      </c>
      <c r="E20" s="28" t="s">
        <v>58</v>
      </c>
      <c r="F20" s="17" t="s">
        <v>0</v>
      </c>
    </row>
    <row r="21" spans="1:13" s="126" customFormat="1" outlineLevel="1" x14ac:dyDescent="0.2">
      <c r="A21" t="s">
        <v>54</v>
      </c>
      <c r="B21" s="47" t="e">
        <f ca="1">INDIRECT(CONCATENATE(KBA!$E$6,"_baten!",ADDRESS(ROW(),COLUMN())))</f>
        <v>#REF!</v>
      </c>
      <c r="C21" s="26" t="e">
        <f ca="1">INDIRECT(CONCATENATE(KBA!$E$6,"_baten!",ADDRESS(ROW(),COLUMN())))</f>
        <v>#REF!</v>
      </c>
      <c r="D21" s="26" t="e">
        <f ca="1">INDIRECT(CONCATENATE(KBA!$E$6,"_baten!",ADDRESS(ROW(),COLUMN())))</f>
        <v>#REF!</v>
      </c>
      <c r="E21" s="31" t="e">
        <f ca="1">INDIRECT(CONCATENATE(KBA!$E$6,"_baten!",ADDRESS(ROW(),COLUMN())))</f>
        <v>#REF!</v>
      </c>
      <c r="F21" s="16" t="e">
        <f ca="1">B21*C21*D21*E21</f>
        <v>#REF!</v>
      </c>
    </row>
    <row r="22" spans="1:13" s="126" customFormat="1" outlineLevel="1" x14ac:dyDescent="0.2">
      <c r="A22" t="s">
        <v>55</v>
      </c>
      <c r="B22" s="47" t="e">
        <f ca="1">INDIRECT(CONCATENATE(KBA!$E$6,"_baten!",ADDRESS(ROW(),COLUMN())))</f>
        <v>#REF!</v>
      </c>
      <c r="C22" s="26" t="e">
        <f ca="1">INDIRECT(CONCATENATE(KBA!$E$6,"_baten!",ADDRESS(ROW(),COLUMN())))</f>
        <v>#REF!</v>
      </c>
      <c r="D22" s="26" t="e">
        <f ca="1">INDIRECT(CONCATENATE(KBA!$E$6,"_baten!",ADDRESS(ROW(),COLUMN())))</f>
        <v>#REF!</v>
      </c>
      <c r="E22" s="31" t="e">
        <f ca="1">INDIRECT(CONCATENATE(KBA!$E$6,"_baten!",ADDRESS(ROW(),COLUMN())))</f>
        <v>#REF!</v>
      </c>
      <c r="F22" s="15" t="e">
        <f t="shared" ref="F22:F23" ca="1" si="2">B22*C22*D22*E22</f>
        <v>#REF!</v>
      </c>
    </row>
    <row r="23" spans="1:13" s="126" customFormat="1" outlineLevel="1" x14ac:dyDescent="0.2">
      <c r="A23" t="s">
        <v>56</v>
      </c>
      <c r="B23" s="47" t="e">
        <f ca="1">INDIRECT(CONCATENATE(KBA!$E$6,"_baten!",ADDRESS(ROW(),COLUMN())))</f>
        <v>#REF!</v>
      </c>
      <c r="C23" s="26" t="e">
        <f ca="1">INDIRECT(CONCATENATE(KBA!$E$6,"_baten!",ADDRESS(ROW(),COLUMN())))</f>
        <v>#REF!</v>
      </c>
      <c r="D23" s="26" t="e">
        <f ca="1">INDIRECT(CONCATENATE(KBA!$E$6,"_baten!",ADDRESS(ROW(),COLUMN())))</f>
        <v>#REF!</v>
      </c>
      <c r="E23" s="31" t="e">
        <f ca="1">INDIRECT(CONCATENATE(KBA!$E$6,"_baten!",ADDRESS(ROW(),COLUMN())))</f>
        <v>#REF!</v>
      </c>
      <c r="F23" s="15" t="e">
        <f t="shared" ca="1" si="2"/>
        <v>#REF!</v>
      </c>
    </row>
    <row r="24" spans="1:13" s="126" customFormat="1" outlineLevel="1" x14ac:dyDescent="0.2">
      <c r="A24" s="8" t="s">
        <v>0</v>
      </c>
      <c r="B24" s="139"/>
      <c r="C24" s="140"/>
      <c r="D24" s="140"/>
      <c r="E24" s="138"/>
      <c r="F24" s="16" t="e">
        <f ca="1">SUM(F21:F23)</f>
        <v>#REF!</v>
      </c>
    </row>
    <row r="25" spans="1:13" s="188" customFormat="1" x14ac:dyDescent="0.2">
      <c r="A25" s="191" t="s">
        <v>60</v>
      </c>
      <c r="B25" s="189"/>
      <c r="C25" s="190"/>
      <c r="D25" s="190"/>
      <c r="E25" s="190"/>
      <c r="F25" s="192" t="e">
        <f ca="1">D30</f>
        <v>#REF!</v>
      </c>
    </row>
    <row r="26" spans="1:13" s="126" customFormat="1" ht="48" outlineLevel="1" x14ac:dyDescent="0.2">
      <c r="A26" s="2"/>
      <c r="B26" s="147" t="s">
        <v>182</v>
      </c>
      <c r="C26" s="28" t="s">
        <v>93</v>
      </c>
      <c r="D26" s="151" t="s">
        <v>0</v>
      </c>
      <c r="F26"/>
    </row>
    <row r="27" spans="1:13" s="126" customFormat="1" outlineLevel="1" x14ac:dyDescent="0.2">
      <c r="A27" t="s">
        <v>61</v>
      </c>
      <c r="B27" s="47" t="e">
        <f ca="1">INDIRECT(CONCATENATE(KBA!$E$7,"_baten!",ADDRESS(ROW(),COLUMN())))</f>
        <v>#REF!</v>
      </c>
      <c r="C27" s="53" t="e">
        <f ca="1">INDIRECT(CONCATENATE(KBA!$E$7,"_baten!",ADDRESS(ROW(),COLUMN())))</f>
        <v>#REF!</v>
      </c>
      <c r="D27" s="39" t="e">
        <f ca="1">B27*C27</f>
        <v>#REF!</v>
      </c>
      <c r="F27"/>
    </row>
    <row r="28" spans="1:13" s="126" customFormat="1" outlineLevel="1" x14ac:dyDescent="0.2">
      <c r="A28" t="s">
        <v>78</v>
      </c>
      <c r="B28" s="47" t="e">
        <f ca="1">INDIRECT(CONCATENATE(KBA!$E$7,"_baten!",ADDRESS(ROW(),COLUMN())))</f>
        <v>#REF!</v>
      </c>
      <c r="C28" s="53" t="e">
        <f ca="1">INDIRECT(CONCATENATE(KBA!$E$7,"_baten!",ADDRESS(ROW(),COLUMN())))</f>
        <v>#REF!</v>
      </c>
      <c r="D28" s="39" t="e">
        <f t="shared" ref="D28:D29" ca="1" si="3">B28*C28</f>
        <v>#REF!</v>
      </c>
      <c r="F28"/>
      <c r="K28" s="134"/>
      <c r="M28" s="131"/>
    </row>
    <row r="29" spans="1:13" s="126" customFormat="1" outlineLevel="1" x14ac:dyDescent="0.2">
      <c r="A29" s="35" t="s">
        <v>79</v>
      </c>
      <c r="B29" s="47" t="e">
        <f ca="1">INDIRECT(CONCATENATE(KBA!$E$7,"_baten!",ADDRESS(ROW(),COLUMN())))</f>
        <v>#REF!</v>
      </c>
      <c r="C29" s="53" t="e">
        <f ca="1">INDIRECT(CONCATENATE(KBA!$E$7,"_baten!",ADDRESS(ROW(),COLUMN())))</f>
        <v>#REF!</v>
      </c>
      <c r="D29" s="39" t="e">
        <f t="shared" ca="1" si="3"/>
        <v>#REF!</v>
      </c>
      <c r="F29"/>
    </row>
    <row r="30" spans="1:13" s="126" customFormat="1" outlineLevel="1" x14ac:dyDescent="0.2">
      <c r="A30" s="8" t="s">
        <v>0</v>
      </c>
      <c r="B30" s="139"/>
      <c r="C30" s="138"/>
      <c r="D30" s="58" t="e">
        <f ca="1">SUM(D27:D29)</f>
        <v>#REF!</v>
      </c>
      <c r="F30"/>
    </row>
    <row r="31" spans="1:13" s="188" customFormat="1" x14ac:dyDescent="0.2">
      <c r="A31" s="6" t="s">
        <v>51</v>
      </c>
      <c r="B31" s="189"/>
      <c r="C31" s="5"/>
      <c r="D31" s="5"/>
      <c r="E31" s="5"/>
      <c r="F31" s="186" t="e">
        <f ca="1">F35</f>
        <v>#REF!</v>
      </c>
    </row>
    <row r="32" spans="1:13" s="126" customFormat="1" ht="48" outlineLevel="1" x14ac:dyDescent="0.2">
      <c r="A32" s="2"/>
      <c r="B32" s="147" t="s">
        <v>71</v>
      </c>
      <c r="C32" s="27" t="s">
        <v>90</v>
      </c>
      <c r="D32" s="27" t="s">
        <v>92</v>
      </c>
      <c r="E32" s="28" t="s">
        <v>91</v>
      </c>
      <c r="F32" s="17" t="s">
        <v>0</v>
      </c>
    </row>
    <row r="33" spans="1:7" s="126" customFormat="1" outlineLevel="1" x14ac:dyDescent="0.2">
      <c r="A33" t="s">
        <v>52</v>
      </c>
      <c r="B33" s="47" t="e">
        <f ca="1">INDIRECT(CONCATENATE(KBA!$E$8,"_baten!",ADDRESS(ROW(),COLUMN())))</f>
        <v>#REF!</v>
      </c>
      <c r="C33" s="64" t="e">
        <f ca="1">INDIRECT(CONCATENATE(KBA!$E$8,"_baten!",ADDRESS(ROW(),COLUMN())))</f>
        <v>#REF!</v>
      </c>
      <c r="D33" s="64" t="e">
        <f ca="1">INDIRECT(CONCATENATE(KBA!$E$8,"_baten!",ADDRESS(ROW(),COLUMN())))</f>
        <v>#REF!</v>
      </c>
      <c r="E33" s="54" t="e">
        <f ca="1">INDIRECT(CONCATENATE(KBA!$E$8,"_baten!",ADDRESS(ROW(),COLUMN())))</f>
        <v>#REF!</v>
      </c>
      <c r="F33" s="16" t="e">
        <f ca="1">B33*C33*D33*E33</f>
        <v>#REF!</v>
      </c>
    </row>
    <row r="34" spans="1:7" s="126" customFormat="1" outlineLevel="1" x14ac:dyDescent="0.2">
      <c r="A34" t="s">
        <v>53</v>
      </c>
      <c r="B34" s="47" t="e">
        <f ca="1">INDIRECT(CONCATENATE(KBA!$E$8,"_baten!",ADDRESS(ROW(),COLUMN())))</f>
        <v>#REF!</v>
      </c>
      <c r="C34" s="64" t="e">
        <f ca="1">INDIRECT(CONCATENATE(KBA!$E$8,"_baten!",ADDRESS(ROW(),COLUMN())))</f>
        <v>#REF!</v>
      </c>
      <c r="D34" s="64" t="e">
        <f ca="1">INDIRECT(CONCATENATE(KBA!$E$8,"_baten!",ADDRESS(ROW(),COLUMN())))</f>
        <v>#REF!</v>
      </c>
      <c r="E34" s="54" t="e">
        <f ca="1">INDIRECT(CONCATENATE(KBA!$E$8,"_baten!",ADDRESS(ROW(),COLUMN())))</f>
        <v>#REF!</v>
      </c>
      <c r="F34" s="15" t="e">
        <f ca="1">B34*C34*D34*E34</f>
        <v>#REF!</v>
      </c>
    </row>
    <row r="35" spans="1:7" s="126" customFormat="1" outlineLevel="1" x14ac:dyDescent="0.2">
      <c r="A35" s="8" t="s">
        <v>0</v>
      </c>
      <c r="B35" s="51"/>
      <c r="C35" s="23"/>
      <c r="D35" s="23"/>
      <c r="E35" s="55"/>
      <c r="F35" s="16" t="e">
        <f t="shared" ref="F35" ca="1" si="4">SUM(F33:F34)</f>
        <v>#REF!</v>
      </c>
    </row>
    <row r="36" spans="1:7" s="126" customFormat="1" outlineLevel="1" x14ac:dyDescent="0.2">
      <c r="A36"/>
      <c r="B36"/>
      <c r="C36"/>
      <c r="D36"/>
      <c r="E36"/>
      <c r="F36"/>
    </row>
    <row r="37" spans="1:7" s="188" customFormat="1" x14ac:dyDescent="0.2">
      <c r="A37" s="6" t="s">
        <v>57</v>
      </c>
      <c r="B37" s="189"/>
      <c r="C37" s="190"/>
      <c r="D37" s="190"/>
      <c r="E37" s="190"/>
      <c r="F37" s="186" t="e">
        <f ca="1">E42</f>
        <v>#REF!</v>
      </c>
    </row>
    <row r="38" spans="1:7" s="126" customFormat="1" ht="32" outlineLevel="1" x14ac:dyDescent="0.2">
      <c r="A38" s="2"/>
      <c r="B38" s="147" t="s">
        <v>71</v>
      </c>
      <c r="C38" s="27" t="s">
        <v>88</v>
      </c>
      <c r="D38" s="28" t="s">
        <v>89</v>
      </c>
      <c r="E38" s="151" t="s">
        <v>0</v>
      </c>
      <c r="F38" s="32"/>
    </row>
    <row r="39" spans="1:7" s="126" customFormat="1" outlineLevel="1" x14ac:dyDescent="0.2">
      <c r="A39" t="s">
        <v>65</v>
      </c>
      <c r="B39" s="47" t="e">
        <f ca="1">INDIRECT(CONCATENATE(KBA!$E$9,"_baten!",ADDRESS(ROW(),COLUMN())))</f>
        <v>#REF!</v>
      </c>
      <c r="C39" s="155" t="e">
        <f ca="1">INDIRECT(CONCATENATE(KBA!$E$9,"_baten!",ADDRESS(ROW(),COLUMN())))</f>
        <v>#REF!</v>
      </c>
      <c r="D39" s="56" t="e">
        <f ca="1">INDIRECT(CONCATENATE(KBA!$E$9,"_baten!",ADDRESS(ROW(),COLUMN())))</f>
        <v>#REF!</v>
      </c>
      <c r="E39" s="39" t="e">
        <f ca="1">B39*C39*D39</f>
        <v>#REF!</v>
      </c>
      <c r="F39"/>
      <c r="G39" s="128"/>
    </row>
    <row r="40" spans="1:7" s="126" customFormat="1" outlineLevel="1" x14ac:dyDescent="0.2">
      <c r="A40" t="s">
        <v>66</v>
      </c>
      <c r="B40" s="156" t="e">
        <f ca="1">INDIRECT(CONCATENATE(KBA!$E$9,"_baten!",ADDRESS(ROW(),COLUMN())))</f>
        <v>#REF!</v>
      </c>
      <c r="C40" s="157" t="e">
        <f ca="1">INDIRECT(CONCATENATE(KBA!$E$9,"_baten!",ADDRESS(ROW(),COLUMN())))</f>
        <v>#REF!</v>
      </c>
      <c r="D40" s="53" t="e">
        <f ca="1">INDIRECT(CONCATENATE(KBA!$E$9,"_baten!",ADDRESS(ROW(),COLUMN())))</f>
        <v>#REF!</v>
      </c>
      <c r="E40" s="39" t="e">
        <f t="shared" ref="E40:E41" ca="1" si="5">B40*C40*D40</f>
        <v>#REF!</v>
      </c>
      <c r="F40"/>
      <c r="G40" s="128"/>
    </row>
    <row r="41" spans="1:7" s="126" customFormat="1" outlineLevel="1" x14ac:dyDescent="0.2">
      <c r="A41" t="s">
        <v>67</v>
      </c>
      <c r="B41" s="158" t="e">
        <f ca="1">INDIRECT(CONCATENATE(KBA!$E$9,"_baten!",ADDRESS(ROW(),COLUMN())))</f>
        <v>#REF!</v>
      </c>
      <c r="C41" s="159" t="e">
        <f ca="1">INDIRECT(CONCATENATE(KBA!$E$9,"_baten!",ADDRESS(ROW(),COLUMN())))</f>
        <v>#REF!</v>
      </c>
      <c r="D41" s="57" t="e">
        <f ca="1">INDIRECT(CONCATENATE(KBA!$E$9,"_baten!",ADDRESS(ROW(),COLUMN())))</f>
        <v>#REF!</v>
      </c>
      <c r="E41" s="39" t="e">
        <f t="shared" ca="1" si="5"/>
        <v>#REF!</v>
      </c>
      <c r="F41"/>
      <c r="G41" s="128"/>
    </row>
    <row r="42" spans="1:7" s="126" customFormat="1" outlineLevel="1" x14ac:dyDescent="0.2">
      <c r="A42" s="8" t="s">
        <v>0</v>
      </c>
      <c r="B42" s="51"/>
      <c r="C42" s="60"/>
      <c r="D42" s="56"/>
      <c r="E42" s="61" t="e">
        <f t="shared" ref="E42" ca="1" si="6">SUM(E39:E41)</f>
        <v>#REF!</v>
      </c>
      <c r="F42" s="25"/>
    </row>
    <row r="43" spans="1:7" s="126" customFormat="1" outlineLevel="1" x14ac:dyDescent="0.2">
      <c r="A43"/>
      <c r="B43"/>
      <c r="C43"/>
      <c r="D43"/>
      <c r="E43"/>
      <c r="F43"/>
    </row>
    <row r="44" spans="1:7" s="188" customFormat="1" x14ac:dyDescent="0.2">
      <c r="A44" s="6" t="s">
        <v>64</v>
      </c>
      <c r="B44" s="4"/>
      <c r="C44" s="5"/>
      <c r="D44" s="5"/>
      <c r="E44" s="5"/>
      <c r="F44" s="186" t="e">
        <f ca="1">D48</f>
        <v>#REF!</v>
      </c>
    </row>
    <row r="45" spans="1:7" s="126" customFormat="1" ht="48" outlineLevel="1" x14ac:dyDescent="0.2">
      <c r="A45" s="10"/>
      <c r="B45" s="29" t="s">
        <v>17</v>
      </c>
      <c r="C45" s="27" t="s">
        <v>192</v>
      </c>
      <c r="D45" s="17" t="s">
        <v>0</v>
      </c>
      <c r="E45"/>
      <c r="F45"/>
    </row>
    <row r="46" spans="1:7" s="126" customFormat="1" ht="32" outlineLevel="1" x14ac:dyDescent="0.2">
      <c r="A46" s="63" t="s">
        <v>68</v>
      </c>
      <c r="B46" s="47" t="e">
        <f ca="1">INDIRECT(CONCATENATE(KBA!$E$10,"_baten!",ADDRESS(ROW(),COLUMN())))</f>
        <v>#REF!</v>
      </c>
      <c r="C46" s="54" t="e">
        <f ca="1">INDIRECT(CONCATENATE(KBA!$E$10,"_baten!",ADDRESS(ROW(),COLUMN())))</f>
        <v>#REF!</v>
      </c>
      <c r="D46" s="16" t="e">
        <f ca="1">B46*C46</f>
        <v>#REF!</v>
      </c>
      <c r="E46"/>
      <c r="F46"/>
    </row>
    <row r="47" spans="1:7" s="126" customFormat="1" ht="48" outlineLevel="1" x14ac:dyDescent="0.2">
      <c r="A47" s="37" t="s">
        <v>69</v>
      </c>
      <c r="B47" s="47" t="e">
        <f ca="1">INDIRECT(CONCATENATE(KBA!$E$10,"_baten!",ADDRESS(ROW(),COLUMN())))</f>
        <v>#REF!</v>
      </c>
      <c r="C47" s="54" t="e">
        <f ca="1">INDIRECT(CONCATENATE(KBA!$E$10,"_baten!",ADDRESS(ROW(),COLUMN())))</f>
        <v>#REF!</v>
      </c>
      <c r="D47" s="15" t="e">
        <f t="shared" ref="D47" ca="1" si="7">B47*C47</f>
        <v>#REF!</v>
      </c>
      <c r="E47"/>
      <c r="F47"/>
    </row>
    <row r="48" spans="1:7" s="126" customFormat="1" outlineLevel="1" x14ac:dyDescent="0.2">
      <c r="A48" s="33" t="s">
        <v>0</v>
      </c>
      <c r="B48" s="51"/>
      <c r="C48" s="41"/>
      <c r="D48" s="62" t="e">
        <f t="shared" ref="D48" ca="1" si="8">SUM(D46:D47)</f>
        <v>#REF!</v>
      </c>
      <c r="E48"/>
      <c r="F48"/>
    </row>
    <row r="49" spans="1:7" s="188" customFormat="1" x14ac:dyDescent="0.2">
      <c r="A49" s="6" t="s">
        <v>82</v>
      </c>
      <c r="B49" s="4"/>
      <c r="C49" s="5"/>
      <c r="D49" s="5"/>
      <c r="E49" s="5"/>
      <c r="F49" s="186" t="e">
        <f ca="1">C53</f>
        <v>#REF!</v>
      </c>
      <c r="G49" s="187"/>
    </row>
    <row r="50" spans="1:7" outlineLevel="1" x14ac:dyDescent="0.2">
      <c r="B50" s="152" t="s">
        <v>177</v>
      </c>
      <c r="C50" s="17" t="s">
        <v>0</v>
      </c>
    </row>
    <row r="51" spans="1:7" s="126" customFormat="1" outlineLevel="1" x14ac:dyDescent="0.2">
      <c r="A51" s="3" t="s">
        <v>83</v>
      </c>
      <c r="B51" s="153" t="e">
        <f ca="1">INDIRECT(CONCATENATE(KBA!$E$11,"_baten!",ADDRESS(ROW(),COLUMN())))</f>
        <v>#REF!</v>
      </c>
      <c r="C51" s="16" t="e">
        <f ca="1">B51</f>
        <v>#REF!</v>
      </c>
      <c r="D51"/>
      <c r="E51"/>
      <c r="F51"/>
    </row>
    <row r="52" spans="1:7" s="126" customFormat="1" outlineLevel="1" x14ac:dyDescent="0.2">
      <c r="A52" s="2" t="s">
        <v>84</v>
      </c>
      <c r="B52" s="153" t="e">
        <f ca="1">INDIRECT(CONCATENATE(KBA!$E$11,"_baten!",ADDRESS(ROW(),COLUMN())))</f>
        <v>#REF!</v>
      </c>
      <c r="C52" s="15" t="e">
        <f ca="1">B52</f>
        <v>#REF!</v>
      </c>
      <c r="D52"/>
      <c r="E52"/>
      <c r="F52"/>
    </row>
    <row r="53" spans="1:7" s="126" customFormat="1" outlineLevel="1" x14ac:dyDescent="0.2">
      <c r="A53" s="33" t="s">
        <v>0</v>
      </c>
      <c r="B53" s="51"/>
      <c r="C53" s="62" t="e">
        <f ca="1">SUM(C51:C52)</f>
        <v>#REF!</v>
      </c>
      <c r="E53"/>
      <c r="F53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C21" sqref="C21"/>
    </sheetView>
  </sheetViews>
  <sheetFormatPr baseColWidth="10" defaultRowHeight="16" x14ac:dyDescent="0.2"/>
  <cols>
    <col min="1" max="1" width="57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F58"/>
  <sheetViews>
    <sheetView showGridLines="0" workbookViewId="0">
      <selection activeCell="E4" sqref="E4"/>
    </sheetView>
  </sheetViews>
  <sheetFormatPr baseColWidth="10" defaultRowHeight="16" outlineLevelRow="1" x14ac:dyDescent="0.2"/>
  <cols>
    <col min="1" max="1" width="36.5" customWidth="1"/>
    <col min="2" max="6" width="15.6640625" customWidth="1"/>
  </cols>
  <sheetData>
    <row r="1" spans="1:6" s="179" customFormat="1" x14ac:dyDescent="0.2">
      <c r="A1" s="179" t="s">
        <v>75</v>
      </c>
      <c r="F1" s="180">
        <f>SUM(F2,F11,F20,F29,F37,F45,F52)</f>
        <v>0</v>
      </c>
    </row>
    <row r="2" spans="1:6" s="183" customFormat="1" x14ac:dyDescent="0.2">
      <c r="A2" s="174" t="s">
        <v>7</v>
      </c>
      <c r="B2" s="181"/>
      <c r="C2" s="181"/>
      <c r="D2" s="181"/>
      <c r="E2" s="181"/>
      <c r="F2" s="182">
        <f>F10</f>
        <v>0</v>
      </c>
    </row>
    <row r="3" spans="1:6" ht="48" outlineLevel="1" x14ac:dyDescent="0.2">
      <c r="A3" s="9"/>
      <c r="B3" s="20" t="s">
        <v>17</v>
      </c>
      <c r="C3" s="20" t="s">
        <v>18</v>
      </c>
      <c r="D3" s="20" t="s">
        <v>19</v>
      </c>
      <c r="E3" s="20" t="s">
        <v>20</v>
      </c>
      <c r="F3" s="65" t="s">
        <v>0</v>
      </c>
    </row>
    <row r="4" spans="1:6" outlineLevel="1" x14ac:dyDescent="0.2">
      <c r="A4" s="89" t="s">
        <v>1</v>
      </c>
      <c r="B4" s="200"/>
      <c r="C4" s="200"/>
      <c r="D4" s="201"/>
      <c r="E4" s="200"/>
      <c r="F4" s="66">
        <f>B4*C4*D4*E4</f>
        <v>0</v>
      </c>
    </row>
    <row r="5" spans="1:6" outlineLevel="1" x14ac:dyDescent="0.2">
      <c r="A5" s="89" t="s">
        <v>2</v>
      </c>
      <c r="B5" s="200"/>
      <c r="C5" s="200"/>
      <c r="D5" s="201"/>
      <c r="E5" s="200"/>
      <c r="F5" s="66">
        <f t="shared" ref="F5:F9" si="0">B5*C5*D5*E5</f>
        <v>0</v>
      </c>
    </row>
    <row r="6" spans="1:6" outlineLevel="1" x14ac:dyDescent="0.2">
      <c r="A6" s="89" t="s">
        <v>3</v>
      </c>
      <c r="B6" s="200"/>
      <c r="C6" s="200"/>
      <c r="D6" s="201"/>
      <c r="E6" s="200"/>
      <c r="F6" s="66">
        <f t="shared" si="0"/>
        <v>0</v>
      </c>
    </row>
    <row r="7" spans="1:6" outlineLevel="1" x14ac:dyDescent="0.2">
      <c r="A7" s="89" t="s">
        <v>4</v>
      </c>
      <c r="B7" s="200"/>
      <c r="C7" s="200"/>
      <c r="D7" s="201"/>
      <c r="E7" s="200"/>
      <c r="F7" s="66">
        <f t="shared" si="0"/>
        <v>0</v>
      </c>
    </row>
    <row r="8" spans="1:6" outlineLevel="1" x14ac:dyDescent="0.2">
      <c r="A8" s="89" t="s">
        <v>5</v>
      </c>
      <c r="B8" s="200"/>
      <c r="C8" s="200"/>
      <c r="D8" s="201"/>
      <c r="E8" s="200"/>
      <c r="F8" s="66">
        <f t="shared" si="0"/>
        <v>0</v>
      </c>
    </row>
    <row r="9" spans="1:6" outlineLevel="1" x14ac:dyDescent="0.2">
      <c r="A9" s="89" t="s">
        <v>150</v>
      </c>
      <c r="B9" s="200"/>
      <c r="C9" s="200"/>
      <c r="D9" s="201"/>
      <c r="E9" s="200"/>
      <c r="F9" s="66">
        <f t="shared" si="0"/>
        <v>0</v>
      </c>
    </row>
    <row r="10" spans="1:6" outlineLevel="1" x14ac:dyDescent="0.2">
      <c r="A10" s="11" t="s">
        <v>0</v>
      </c>
      <c r="B10" s="67"/>
      <c r="C10" s="67"/>
      <c r="D10" s="68"/>
      <c r="E10" s="67"/>
      <c r="F10" s="69">
        <f>SUM(F4:F9)</f>
        <v>0</v>
      </c>
    </row>
    <row r="11" spans="1:6" s="183" customFormat="1" x14ac:dyDescent="0.2">
      <c r="A11" s="174" t="s">
        <v>8</v>
      </c>
      <c r="B11" s="181"/>
      <c r="C11" s="181"/>
      <c r="D11" s="181"/>
      <c r="E11" s="181"/>
      <c r="F11" s="182">
        <f>D19</f>
        <v>0</v>
      </c>
    </row>
    <row r="12" spans="1:6" ht="32" outlineLevel="1" x14ac:dyDescent="0.2">
      <c r="A12" s="1"/>
      <c r="B12" s="70" t="s">
        <v>6</v>
      </c>
      <c r="C12" s="24" t="s">
        <v>26</v>
      </c>
      <c r="D12" s="71" t="s">
        <v>0</v>
      </c>
      <c r="E12" s="90"/>
      <c r="F12" s="59"/>
    </row>
    <row r="13" spans="1:6" outlineLevel="1" x14ac:dyDescent="0.2">
      <c r="A13" s="91" t="s">
        <v>86</v>
      </c>
      <c r="B13" s="202"/>
      <c r="C13" s="203"/>
      <c r="D13" s="69">
        <f>B13*C13</f>
        <v>0</v>
      </c>
      <c r="E13" s="90"/>
      <c r="F13" s="59"/>
    </row>
    <row r="14" spans="1:6" outlineLevel="1" x14ac:dyDescent="0.2">
      <c r="A14" s="7" t="s">
        <v>96</v>
      </c>
      <c r="B14" s="204"/>
      <c r="C14" s="205"/>
      <c r="D14" s="66">
        <f t="shared" ref="D14:D18" si="1">B14*C14</f>
        <v>0</v>
      </c>
      <c r="E14" s="90"/>
      <c r="F14" s="59"/>
    </row>
    <row r="15" spans="1:6" outlineLevel="1" x14ac:dyDescent="0.2">
      <c r="A15" s="44" t="s">
        <v>95</v>
      </c>
      <c r="B15" s="204"/>
      <c r="C15" s="200"/>
      <c r="D15" s="66">
        <f t="shared" si="1"/>
        <v>0</v>
      </c>
      <c r="E15" s="90"/>
      <c r="F15" s="59"/>
    </row>
    <row r="16" spans="1:6" outlineLevel="1" x14ac:dyDescent="0.2">
      <c r="A16" s="44" t="s">
        <v>97</v>
      </c>
      <c r="B16" s="204"/>
      <c r="C16" s="200"/>
      <c r="D16" s="66">
        <f t="shared" si="1"/>
        <v>0</v>
      </c>
      <c r="E16" s="90"/>
      <c r="F16" s="59"/>
    </row>
    <row r="17" spans="1:6" outlineLevel="1" x14ac:dyDescent="0.2">
      <c r="A17" s="44" t="s">
        <v>94</v>
      </c>
      <c r="B17" s="204"/>
      <c r="C17" s="200"/>
      <c r="D17" s="66">
        <f t="shared" si="1"/>
        <v>0</v>
      </c>
      <c r="E17" s="90"/>
      <c r="F17" s="59"/>
    </row>
    <row r="18" spans="1:6" outlineLevel="1" x14ac:dyDescent="0.2">
      <c r="A18" s="44" t="s">
        <v>150</v>
      </c>
      <c r="B18" s="204"/>
      <c r="C18" s="200"/>
      <c r="D18" s="66">
        <f t="shared" si="1"/>
        <v>0</v>
      </c>
      <c r="E18" s="90"/>
      <c r="F18" s="59"/>
    </row>
    <row r="19" spans="1:6" outlineLevel="1" x14ac:dyDescent="0.2">
      <c r="A19" s="8" t="s">
        <v>0</v>
      </c>
      <c r="B19" s="72"/>
      <c r="C19" s="73"/>
      <c r="D19" s="69">
        <f>SUM(D13:D18)</f>
        <v>0</v>
      </c>
      <c r="E19" s="90"/>
      <c r="F19" s="59"/>
    </row>
    <row r="20" spans="1:6" s="183" customFormat="1" x14ac:dyDescent="0.2">
      <c r="A20" s="174" t="s">
        <v>40</v>
      </c>
      <c r="B20" s="181"/>
      <c r="C20" s="181"/>
      <c r="D20" s="181"/>
      <c r="E20" s="181"/>
      <c r="F20" s="182">
        <f>D28</f>
        <v>0</v>
      </c>
    </row>
    <row r="21" spans="1:6" ht="48" customHeight="1" outlineLevel="1" x14ac:dyDescent="0.2">
      <c r="A21" s="89"/>
      <c r="B21" s="13" t="s">
        <v>39</v>
      </c>
      <c r="C21" s="13" t="s">
        <v>26</v>
      </c>
      <c r="D21" s="74" t="s">
        <v>0</v>
      </c>
      <c r="E21" s="95"/>
      <c r="F21" s="59"/>
    </row>
    <row r="22" spans="1:6" outlineLevel="1" x14ac:dyDescent="0.2">
      <c r="A22" s="96" t="s">
        <v>139</v>
      </c>
      <c r="B22" s="202"/>
      <c r="C22" s="206"/>
      <c r="D22" s="69">
        <f>B22*C22</f>
        <v>0</v>
      </c>
      <c r="E22" s="97"/>
      <c r="F22" s="59"/>
    </row>
    <row r="23" spans="1:6" outlineLevel="1" x14ac:dyDescent="0.2">
      <c r="A23" s="89" t="s">
        <v>115</v>
      </c>
      <c r="B23" s="207"/>
      <c r="C23" s="205"/>
      <c r="D23" s="66">
        <f t="shared" ref="D23:D27" si="2">B23*C23</f>
        <v>0</v>
      </c>
      <c r="E23" s="97"/>
      <c r="F23" s="59"/>
    </row>
    <row r="24" spans="1:6" outlineLevel="1" x14ac:dyDescent="0.2">
      <c r="A24" s="89" t="s">
        <v>85</v>
      </c>
      <c r="B24" s="207"/>
      <c r="C24" s="205"/>
      <c r="D24" s="66">
        <f t="shared" si="2"/>
        <v>0</v>
      </c>
      <c r="E24" s="97"/>
      <c r="F24" s="59"/>
    </row>
    <row r="25" spans="1:6" outlineLevel="1" x14ac:dyDescent="0.2">
      <c r="A25" s="89" t="s">
        <v>98</v>
      </c>
      <c r="B25" s="201"/>
      <c r="C25" s="200"/>
      <c r="D25" s="66">
        <f t="shared" si="2"/>
        <v>0</v>
      </c>
      <c r="E25" s="97"/>
      <c r="F25" s="59"/>
    </row>
    <row r="26" spans="1:6" outlineLevel="1" x14ac:dyDescent="0.2">
      <c r="A26" s="89" t="s">
        <v>148</v>
      </c>
      <c r="B26" s="201"/>
      <c r="C26" s="200"/>
      <c r="D26" s="66">
        <f t="shared" si="2"/>
        <v>0</v>
      </c>
      <c r="E26" s="97"/>
      <c r="F26" s="59"/>
    </row>
    <row r="27" spans="1:6" outlineLevel="1" x14ac:dyDescent="0.2">
      <c r="A27" s="89" t="s">
        <v>150</v>
      </c>
      <c r="B27" s="201"/>
      <c r="C27" s="200"/>
      <c r="D27" s="66">
        <f t="shared" si="2"/>
        <v>0</v>
      </c>
      <c r="E27" s="97"/>
      <c r="F27" s="59"/>
    </row>
    <row r="28" spans="1:6" outlineLevel="1" x14ac:dyDescent="0.2">
      <c r="A28" s="11" t="s">
        <v>0</v>
      </c>
      <c r="B28" s="75"/>
      <c r="C28" s="76"/>
      <c r="D28" s="69">
        <f>SUM(D22:D27)</f>
        <v>0</v>
      </c>
      <c r="E28" s="97"/>
      <c r="F28" s="59"/>
    </row>
    <row r="29" spans="1:6" s="183" customFormat="1" x14ac:dyDescent="0.2">
      <c r="A29" s="174" t="s">
        <v>9</v>
      </c>
      <c r="B29" s="184"/>
      <c r="C29" s="184"/>
      <c r="D29" s="184"/>
      <c r="E29" s="185"/>
      <c r="F29" s="182">
        <f>E36</f>
        <v>0</v>
      </c>
    </row>
    <row r="30" spans="1:6" outlineLevel="1" x14ac:dyDescent="0.2">
      <c r="A30" s="44"/>
      <c r="B30" s="70" t="s">
        <v>14</v>
      </c>
      <c r="C30" s="24" t="s">
        <v>16</v>
      </c>
      <c r="D30" s="77" t="s">
        <v>15</v>
      </c>
      <c r="E30" s="78" t="s">
        <v>0</v>
      </c>
      <c r="F30" s="59"/>
    </row>
    <row r="31" spans="1:6" outlineLevel="1" x14ac:dyDescent="0.2">
      <c r="A31" s="91" t="s">
        <v>11</v>
      </c>
      <c r="B31" s="202"/>
      <c r="C31" s="203"/>
      <c r="D31" s="208"/>
      <c r="E31" s="79">
        <f>B31*C31*D31</f>
        <v>0</v>
      </c>
      <c r="F31" s="59"/>
    </row>
    <row r="32" spans="1:6" outlineLevel="1" x14ac:dyDescent="0.2">
      <c r="A32" s="44" t="s">
        <v>10</v>
      </c>
      <c r="B32" s="204"/>
      <c r="C32" s="200"/>
      <c r="D32" s="208"/>
      <c r="E32" s="79">
        <f t="shared" ref="E32:E35" si="3">B32*C32*D32</f>
        <v>0</v>
      </c>
      <c r="F32" s="59"/>
    </row>
    <row r="33" spans="1:6" outlineLevel="1" x14ac:dyDescent="0.2">
      <c r="A33" s="44" t="s">
        <v>12</v>
      </c>
      <c r="B33" s="204"/>
      <c r="C33" s="200"/>
      <c r="D33" s="208"/>
      <c r="E33" s="79">
        <f t="shared" si="3"/>
        <v>0</v>
      </c>
      <c r="F33" s="59"/>
    </row>
    <row r="34" spans="1:6" outlineLevel="1" x14ac:dyDescent="0.2">
      <c r="A34" s="44" t="s">
        <v>13</v>
      </c>
      <c r="B34" s="204"/>
      <c r="C34" s="200"/>
      <c r="D34" s="208"/>
      <c r="E34" s="79">
        <f t="shared" si="3"/>
        <v>0</v>
      </c>
      <c r="F34" s="59"/>
    </row>
    <row r="35" spans="1:6" outlineLevel="1" x14ac:dyDescent="0.2">
      <c r="A35" s="45" t="s">
        <v>150</v>
      </c>
      <c r="B35" s="209"/>
      <c r="C35" s="210"/>
      <c r="D35" s="211"/>
      <c r="E35" s="79">
        <f t="shared" si="3"/>
        <v>0</v>
      </c>
      <c r="F35" s="59"/>
    </row>
    <row r="36" spans="1:6" outlineLevel="1" x14ac:dyDescent="0.2">
      <c r="A36" s="12" t="s">
        <v>0</v>
      </c>
      <c r="B36" s="80"/>
      <c r="C36" s="81"/>
      <c r="D36" s="82"/>
      <c r="E36" s="69">
        <f>SUM(E31:E35)</f>
        <v>0</v>
      </c>
      <c r="F36" s="59"/>
    </row>
    <row r="37" spans="1:6" s="183" customFormat="1" x14ac:dyDescent="0.2">
      <c r="A37" s="174" t="s">
        <v>21</v>
      </c>
      <c r="B37" s="184"/>
      <c r="C37" s="184"/>
      <c r="D37" s="184"/>
      <c r="E37" s="185"/>
      <c r="F37" s="182">
        <f>E44</f>
        <v>0</v>
      </c>
    </row>
    <row r="38" spans="1:6" ht="48" customHeight="1" outlineLevel="1" x14ac:dyDescent="0.2">
      <c r="A38" s="103"/>
      <c r="B38" s="20" t="s">
        <v>27</v>
      </c>
      <c r="C38" s="20" t="s">
        <v>100</v>
      </c>
      <c r="D38" s="20" t="s">
        <v>99</v>
      </c>
      <c r="E38" s="65" t="s">
        <v>0</v>
      </c>
      <c r="F38" s="59"/>
    </row>
    <row r="39" spans="1:6" outlineLevel="1" x14ac:dyDescent="0.2">
      <c r="A39" s="89" t="s">
        <v>22</v>
      </c>
      <c r="B39" s="202"/>
      <c r="C39" s="200"/>
      <c r="D39" s="200"/>
      <c r="E39" s="66">
        <f>PRODUCT(B39:D39)</f>
        <v>0</v>
      </c>
      <c r="F39" s="59"/>
    </row>
    <row r="40" spans="1:6" outlineLevel="1" x14ac:dyDescent="0.2">
      <c r="A40" s="89" t="s">
        <v>23</v>
      </c>
      <c r="B40" s="201"/>
      <c r="C40" s="200"/>
      <c r="D40" s="200"/>
      <c r="E40" s="66">
        <f>PRODUCT(B40:D40)</f>
        <v>0</v>
      </c>
      <c r="F40" s="59"/>
    </row>
    <row r="41" spans="1:6" outlineLevel="1" x14ac:dyDescent="0.2">
      <c r="A41" s="89" t="s">
        <v>24</v>
      </c>
      <c r="B41" s="201"/>
      <c r="C41" s="200"/>
      <c r="D41" s="200"/>
      <c r="E41" s="66">
        <f>PRODUCT(B41:D41)</f>
        <v>0</v>
      </c>
      <c r="F41" s="59"/>
    </row>
    <row r="42" spans="1:6" outlineLevel="1" x14ac:dyDescent="0.2">
      <c r="A42" s="89" t="s">
        <v>116</v>
      </c>
      <c r="B42" s="201"/>
      <c r="C42" s="200"/>
      <c r="D42" s="200"/>
      <c r="E42" s="66">
        <f>PRODUCT(B42:D42)</f>
        <v>0</v>
      </c>
      <c r="F42" s="59"/>
    </row>
    <row r="43" spans="1:6" outlineLevel="1" x14ac:dyDescent="0.2">
      <c r="A43" s="89" t="s">
        <v>150</v>
      </c>
      <c r="B43" s="201"/>
      <c r="C43" s="200"/>
      <c r="D43" s="200"/>
      <c r="E43" s="66">
        <f>PRODUCT(B43:D43)</f>
        <v>0</v>
      </c>
      <c r="F43" s="59"/>
    </row>
    <row r="44" spans="1:6" outlineLevel="1" x14ac:dyDescent="0.2">
      <c r="A44" s="11" t="s">
        <v>0</v>
      </c>
      <c r="B44" s="68"/>
      <c r="C44" s="83"/>
      <c r="D44" s="83"/>
      <c r="E44" s="69">
        <f>SUM(E39:E43)</f>
        <v>0</v>
      </c>
      <c r="F44" s="59"/>
    </row>
    <row r="45" spans="1:6" s="183" customFormat="1" x14ac:dyDescent="0.2">
      <c r="A45" s="174" t="s">
        <v>32</v>
      </c>
      <c r="B45" s="184"/>
      <c r="C45" s="184"/>
      <c r="D45" s="184"/>
      <c r="E45" s="185"/>
      <c r="F45" s="182">
        <f>E51</f>
        <v>0</v>
      </c>
    </row>
    <row r="46" spans="1:6" ht="48" customHeight="1" outlineLevel="1" x14ac:dyDescent="0.2">
      <c r="A46" s="89"/>
      <c r="B46" s="20" t="s">
        <v>27</v>
      </c>
      <c r="C46" s="20" t="s">
        <v>25</v>
      </c>
      <c r="D46" s="20" t="s">
        <v>26</v>
      </c>
      <c r="E46" s="65" t="s">
        <v>0</v>
      </c>
      <c r="F46" s="59"/>
    </row>
    <row r="47" spans="1:6" outlineLevel="1" x14ac:dyDescent="0.2">
      <c r="A47" s="96" t="s">
        <v>29</v>
      </c>
      <c r="B47" s="202"/>
      <c r="C47" s="200"/>
      <c r="D47" s="200"/>
      <c r="E47" s="66">
        <f>PRODUCT(B47:D47)</f>
        <v>0</v>
      </c>
      <c r="F47" s="59"/>
    </row>
    <row r="48" spans="1:6" outlineLevel="1" x14ac:dyDescent="0.2">
      <c r="A48" s="89" t="s">
        <v>30</v>
      </c>
      <c r="B48" s="201"/>
      <c r="C48" s="200"/>
      <c r="D48" s="200"/>
      <c r="E48" s="66">
        <f>PRODUCT(B48:D48)</f>
        <v>0</v>
      </c>
      <c r="F48" s="59"/>
    </row>
    <row r="49" spans="1:6" outlineLevel="1" x14ac:dyDescent="0.2">
      <c r="A49" s="89" t="s">
        <v>31</v>
      </c>
      <c r="B49" s="201"/>
      <c r="C49" s="200"/>
      <c r="D49" s="200"/>
      <c r="E49" s="66">
        <f>PRODUCT(B49:D49)</f>
        <v>0</v>
      </c>
      <c r="F49" s="59"/>
    </row>
    <row r="50" spans="1:6" outlineLevel="1" x14ac:dyDescent="0.2">
      <c r="A50" s="103" t="s">
        <v>150</v>
      </c>
      <c r="B50" s="201"/>
      <c r="C50" s="200"/>
      <c r="D50" s="200"/>
      <c r="E50" s="66">
        <f>PRODUCT(B50:D50)</f>
        <v>0</v>
      </c>
      <c r="F50" s="59"/>
    </row>
    <row r="51" spans="1:6" outlineLevel="1" x14ac:dyDescent="0.2">
      <c r="A51" s="34" t="s">
        <v>0</v>
      </c>
      <c r="B51" s="69"/>
      <c r="C51" s="106"/>
      <c r="D51" s="107"/>
      <c r="E51" s="105">
        <f>SUM(E47:E49)</f>
        <v>0</v>
      </c>
      <c r="F51" s="59"/>
    </row>
    <row r="52" spans="1:6" s="183" customFormat="1" x14ac:dyDescent="0.2">
      <c r="A52" s="174" t="s">
        <v>28</v>
      </c>
      <c r="B52" s="184"/>
      <c r="C52" s="184"/>
      <c r="D52" s="184"/>
      <c r="E52" s="185"/>
      <c r="F52" s="182">
        <f>E58</f>
        <v>0</v>
      </c>
    </row>
    <row r="53" spans="1:6" ht="48" outlineLevel="1" x14ac:dyDescent="0.2">
      <c r="A53" s="89"/>
      <c r="B53" s="20" t="s">
        <v>49</v>
      </c>
      <c r="C53" s="24" t="s">
        <v>50</v>
      </c>
      <c r="D53" s="84" t="s">
        <v>101</v>
      </c>
      <c r="E53" s="65" t="s">
        <v>0</v>
      </c>
      <c r="F53" s="59"/>
    </row>
    <row r="54" spans="1:6" outlineLevel="1" x14ac:dyDescent="0.2">
      <c r="A54" s="96" t="s">
        <v>42</v>
      </c>
      <c r="B54" s="201"/>
      <c r="C54" s="203"/>
      <c r="D54" s="203"/>
      <c r="E54" s="69">
        <f>B54*C54*D54</f>
        <v>0</v>
      </c>
      <c r="F54" s="59"/>
    </row>
    <row r="55" spans="1:6" outlineLevel="1" x14ac:dyDescent="0.2">
      <c r="A55" s="89" t="s">
        <v>41</v>
      </c>
      <c r="B55" s="201"/>
      <c r="C55" s="200"/>
      <c r="D55" s="200"/>
      <c r="E55" s="66">
        <f t="shared" ref="E55:E57" si="4">B55*C55*D55</f>
        <v>0</v>
      </c>
      <c r="F55" s="59"/>
    </row>
    <row r="56" spans="1:6" outlineLevel="1" x14ac:dyDescent="0.2">
      <c r="A56" s="89" t="s">
        <v>43</v>
      </c>
      <c r="B56" s="201"/>
      <c r="C56" s="200"/>
      <c r="D56" s="200"/>
      <c r="E56" s="66">
        <f t="shared" si="4"/>
        <v>0</v>
      </c>
      <c r="F56" s="59"/>
    </row>
    <row r="57" spans="1:6" outlineLevel="1" x14ac:dyDescent="0.2">
      <c r="A57" s="103" t="s">
        <v>150</v>
      </c>
      <c r="B57" s="201"/>
      <c r="C57" s="200"/>
      <c r="D57" s="200"/>
      <c r="E57" s="66">
        <f t="shared" si="4"/>
        <v>0</v>
      </c>
      <c r="F57" s="59"/>
    </row>
    <row r="58" spans="1:6" outlineLevel="1" x14ac:dyDescent="0.2">
      <c r="A58" s="104" t="s">
        <v>0</v>
      </c>
      <c r="B58" s="68"/>
      <c r="C58" s="67"/>
      <c r="D58" s="67"/>
      <c r="E58" s="69">
        <f>SUM(E54:E56)</f>
        <v>0</v>
      </c>
      <c r="F58" s="59"/>
    </row>
  </sheetData>
  <sheetProtection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</sheetPr>
  <dimension ref="A1:N53"/>
  <sheetViews>
    <sheetView showGridLines="0" workbookViewId="0">
      <pane ySplit="1" topLeftCell="A2" activePane="bottomLeft" state="frozen"/>
      <selection pane="bottomLeft" activeCell="B4" sqref="B4"/>
    </sheetView>
  </sheetViews>
  <sheetFormatPr baseColWidth="10" defaultRowHeight="16" outlineLevelRow="1" x14ac:dyDescent="0.2"/>
  <cols>
    <col min="1" max="1" width="37.6640625" customWidth="1"/>
    <col min="2" max="6" width="18.83203125" customWidth="1"/>
    <col min="10" max="10" width="15.1640625" customWidth="1"/>
  </cols>
  <sheetData>
    <row r="1" spans="1:14" s="179" customFormat="1" x14ac:dyDescent="0.2">
      <c r="A1" s="179" t="s">
        <v>87</v>
      </c>
      <c r="F1" s="180">
        <f>SUM(F8,F14,F19,F25,F31,F37,F44,F49)</f>
        <v>0</v>
      </c>
    </row>
    <row r="2" spans="1:14" s="173" customFormat="1" x14ac:dyDescent="0.2">
      <c r="A2" s="169" t="s">
        <v>72</v>
      </c>
      <c r="B2" s="170"/>
      <c r="C2" s="171"/>
      <c r="D2" s="171"/>
      <c r="E2" s="171"/>
      <c r="F2" s="172">
        <f>D7</f>
        <v>0</v>
      </c>
    </row>
    <row r="3" spans="1:14" s="126" customFormat="1" ht="32" outlineLevel="1" x14ac:dyDescent="0.2">
      <c r="A3" s="2"/>
      <c r="B3" s="147" t="s">
        <v>182</v>
      </c>
      <c r="C3" s="28" t="s">
        <v>63</v>
      </c>
      <c r="D3" s="21" t="s">
        <v>0</v>
      </c>
      <c r="E3"/>
      <c r="F3"/>
    </row>
    <row r="4" spans="1:14" s="126" customFormat="1" outlineLevel="1" x14ac:dyDescent="0.2">
      <c r="A4" t="s">
        <v>73</v>
      </c>
      <c r="B4" s="212"/>
      <c r="C4" s="213"/>
      <c r="D4" s="16">
        <f>B4*C4</f>
        <v>0</v>
      </c>
      <c r="E4"/>
      <c r="F4"/>
      <c r="J4" s="131"/>
    </row>
    <row r="5" spans="1:14" s="126" customFormat="1" outlineLevel="1" x14ac:dyDescent="0.2">
      <c r="A5" t="s">
        <v>62</v>
      </c>
      <c r="B5" s="214"/>
      <c r="C5" s="213"/>
      <c r="D5" s="15">
        <f t="shared" ref="D5:D6" si="0">B5*C5</f>
        <v>0</v>
      </c>
      <c r="E5"/>
      <c r="F5"/>
    </row>
    <row r="6" spans="1:14" s="126" customFormat="1" outlineLevel="1" x14ac:dyDescent="0.2">
      <c r="A6" s="9" t="s">
        <v>74</v>
      </c>
      <c r="B6" s="215"/>
      <c r="C6" s="213"/>
      <c r="D6" s="15">
        <f t="shared" si="0"/>
        <v>0</v>
      </c>
      <c r="E6"/>
      <c r="F6"/>
    </row>
    <row r="7" spans="1:14" s="126" customFormat="1" outlineLevel="1" x14ac:dyDescent="0.2">
      <c r="A7" s="12" t="s">
        <v>0</v>
      </c>
      <c r="B7" s="164"/>
      <c r="C7" s="138"/>
      <c r="D7" s="16">
        <f>SUM(D4:D6)</f>
        <v>0</v>
      </c>
      <c r="E7"/>
      <c r="F7"/>
    </row>
    <row r="8" spans="1:14" s="176" customFormat="1" x14ac:dyDescent="0.2">
      <c r="A8" s="174" t="s">
        <v>45</v>
      </c>
      <c r="B8" s="170"/>
      <c r="C8" s="168"/>
      <c r="D8" s="168"/>
      <c r="E8" s="168"/>
      <c r="F8" s="172">
        <f>F13</f>
        <v>0</v>
      </c>
      <c r="J8" s="175"/>
      <c r="K8" s="175"/>
    </row>
    <row r="9" spans="1:14" s="126" customFormat="1" ht="32" outlineLevel="1" x14ac:dyDescent="0.2">
      <c r="A9" s="2"/>
      <c r="B9" s="147" t="s">
        <v>71</v>
      </c>
      <c r="C9" s="27" t="s">
        <v>48</v>
      </c>
      <c r="D9" s="27" t="s">
        <v>59</v>
      </c>
      <c r="E9" s="28" t="s">
        <v>58</v>
      </c>
      <c r="F9" s="17" t="s">
        <v>0</v>
      </c>
      <c r="H9" s="134"/>
      <c r="I9" s="134"/>
      <c r="J9" s="134"/>
      <c r="K9" s="134"/>
      <c r="L9" s="134"/>
    </row>
    <row r="10" spans="1:14" s="126" customFormat="1" outlineLevel="1" x14ac:dyDescent="0.2">
      <c r="A10" t="s">
        <v>44</v>
      </c>
      <c r="B10" s="216"/>
      <c r="C10" s="217"/>
      <c r="D10" s="217"/>
      <c r="E10" s="213"/>
      <c r="F10" s="16">
        <f>B10*C10*D10*E10</f>
        <v>0</v>
      </c>
    </row>
    <row r="11" spans="1:14" s="126" customFormat="1" outlineLevel="1" x14ac:dyDescent="0.2">
      <c r="A11" t="s">
        <v>46</v>
      </c>
      <c r="B11" s="216"/>
      <c r="C11" s="217"/>
      <c r="D11" s="217"/>
      <c r="E11" s="213"/>
      <c r="F11" s="15">
        <f t="shared" ref="F11:F12" si="1">B11*C11*D11*E11</f>
        <v>0</v>
      </c>
      <c r="N11" s="131"/>
    </row>
    <row r="12" spans="1:14" s="126" customFormat="1" outlineLevel="1" x14ac:dyDescent="0.2">
      <c r="A12" t="s">
        <v>47</v>
      </c>
      <c r="B12" s="216"/>
      <c r="C12" s="217"/>
      <c r="D12" s="217"/>
      <c r="E12" s="213"/>
      <c r="F12" s="15">
        <f t="shared" si="1"/>
        <v>0</v>
      </c>
    </row>
    <row r="13" spans="1:14" s="126" customFormat="1" outlineLevel="1" x14ac:dyDescent="0.2">
      <c r="A13" s="8" t="s">
        <v>0</v>
      </c>
      <c r="B13" s="49"/>
      <c r="C13" s="23"/>
      <c r="D13" s="23"/>
      <c r="E13" s="40"/>
      <c r="F13" s="16">
        <f>SUM(F10:F12)</f>
        <v>0</v>
      </c>
    </row>
    <row r="14" spans="1:14" s="177" customFormat="1" x14ac:dyDescent="0.2">
      <c r="A14" s="174" t="s">
        <v>76</v>
      </c>
      <c r="B14" s="169"/>
      <c r="C14" s="174"/>
      <c r="D14" s="174"/>
      <c r="E14" s="174"/>
      <c r="F14" s="172">
        <f>D18</f>
        <v>0</v>
      </c>
    </row>
    <row r="15" spans="1:14" s="126" customFormat="1" ht="32" outlineLevel="1" x14ac:dyDescent="0.2">
      <c r="A15" s="2"/>
      <c r="B15" s="147" t="s">
        <v>180</v>
      </c>
      <c r="C15" s="28" t="s">
        <v>63</v>
      </c>
      <c r="D15" s="21" t="s">
        <v>0</v>
      </c>
      <c r="F15" s="32"/>
    </row>
    <row r="16" spans="1:14" s="126" customFormat="1" outlineLevel="1" x14ac:dyDescent="0.2">
      <c r="A16" t="s">
        <v>77</v>
      </c>
      <c r="B16" s="214"/>
      <c r="C16" s="213"/>
      <c r="D16" s="16">
        <f>B16*C16</f>
        <v>0</v>
      </c>
      <c r="F16" s="25"/>
    </row>
    <row r="17" spans="1:13" s="126" customFormat="1" outlineLevel="1" x14ac:dyDescent="0.2">
      <c r="A17" t="s">
        <v>80</v>
      </c>
      <c r="B17" s="218"/>
      <c r="C17" s="213"/>
      <c r="D17" s="15">
        <f>B17*C17</f>
        <v>0</v>
      </c>
      <c r="F17" s="25"/>
    </row>
    <row r="18" spans="1:13" s="126" customFormat="1" outlineLevel="1" x14ac:dyDescent="0.2">
      <c r="A18" s="8" t="s">
        <v>0</v>
      </c>
      <c r="B18" s="164"/>
      <c r="C18" s="138"/>
      <c r="D18" s="16">
        <f>SUM(D16:D17)</f>
        <v>0</v>
      </c>
      <c r="F18" s="25"/>
    </row>
    <row r="19" spans="1:13" s="176" customFormat="1" x14ac:dyDescent="0.2">
      <c r="A19" s="174" t="s">
        <v>176</v>
      </c>
      <c r="B19" s="170"/>
      <c r="C19" s="168"/>
      <c r="D19" s="168"/>
      <c r="E19" s="168"/>
      <c r="F19" s="172">
        <f>F24</f>
        <v>0</v>
      </c>
    </row>
    <row r="20" spans="1:13" s="126" customFormat="1" ht="32" outlineLevel="1" x14ac:dyDescent="0.2">
      <c r="A20" s="2"/>
      <c r="B20" s="147" t="s">
        <v>71</v>
      </c>
      <c r="C20" s="27" t="s">
        <v>48</v>
      </c>
      <c r="D20" s="27" t="s">
        <v>59</v>
      </c>
      <c r="E20" s="28" t="s">
        <v>58</v>
      </c>
      <c r="F20" s="17" t="s">
        <v>0</v>
      </c>
    </row>
    <row r="21" spans="1:13" s="126" customFormat="1" outlineLevel="1" x14ac:dyDescent="0.2">
      <c r="A21" t="s">
        <v>54</v>
      </c>
      <c r="B21" s="219"/>
      <c r="C21" s="220"/>
      <c r="D21" s="220"/>
      <c r="E21" s="221"/>
      <c r="F21" s="16">
        <f>B21*C21*D21*E21</f>
        <v>0</v>
      </c>
    </row>
    <row r="22" spans="1:13" s="126" customFormat="1" outlineLevel="1" x14ac:dyDescent="0.2">
      <c r="A22" t="s">
        <v>55</v>
      </c>
      <c r="B22" s="219"/>
      <c r="C22" s="220"/>
      <c r="D22" s="220"/>
      <c r="E22" s="221"/>
      <c r="F22" s="15">
        <f t="shared" ref="F22:F23" si="2">B22*C22*D22*E22</f>
        <v>0</v>
      </c>
    </row>
    <row r="23" spans="1:13" s="126" customFormat="1" outlineLevel="1" x14ac:dyDescent="0.2">
      <c r="A23" t="s">
        <v>56</v>
      </c>
      <c r="B23" s="219"/>
      <c r="C23" s="220"/>
      <c r="D23" s="220"/>
      <c r="E23" s="221"/>
      <c r="F23" s="15">
        <f t="shared" si="2"/>
        <v>0</v>
      </c>
    </row>
    <row r="24" spans="1:13" s="126" customFormat="1" outlineLevel="1" x14ac:dyDescent="0.2">
      <c r="A24" s="8" t="s">
        <v>0</v>
      </c>
      <c r="B24" s="139"/>
      <c r="C24" s="140"/>
      <c r="D24" s="140"/>
      <c r="E24" s="138"/>
      <c r="F24" s="16">
        <f>SUM(F21:F23)</f>
        <v>0</v>
      </c>
    </row>
    <row r="25" spans="1:13" s="176" customFormat="1" x14ac:dyDescent="0.2">
      <c r="A25" s="169" t="s">
        <v>60</v>
      </c>
      <c r="B25" s="170"/>
      <c r="C25" s="171"/>
      <c r="D25" s="171"/>
      <c r="E25" s="171"/>
      <c r="F25" s="178">
        <f>D30</f>
        <v>0</v>
      </c>
    </row>
    <row r="26" spans="1:13" s="126" customFormat="1" ht="48" outlineLevel="1" x14ac:dyDescent="0.2">
      <c r="A26" s="2"/>
      <c r="B26" s="147" t="s">
        <v>182</v>
      </c>
      <c r="C26" s="28" t="s">
        <v>93</v>
      </c>
      <c r="D26" s="151" t="s">
        <v>0</v>
      </c>
      <c r="F26"/>
    </row>
    <row r="27" spans="1:13" s="126" customFormat="1" outlineLevel="1" x14ac:dyDescent="0.2">
      <c r="A27" t="s">
        <v>61</v>
      </c>
      <c r="B27" s="222"/>
      <c r="C27" s="223"/>
      <c r="D27" s="39">
        <f>B27*C27</f>
        <v>0</v>
      </c>
      <c r="F27"/>
    </row>
    <row r="28" spans="1:13" s="126" customFormat="1" ht="16" customHeight="1" outlineLevel="1" x14ac:dyDescent="0.2">
      <c r="A28" t="s">
        <v>78</v>
      </c>
      <c r="B28" s="212"/>
      <c r="C28" s="223"/>
      <c r="D28" s="39">
        <f t="shared" ref="D28:D29" si="3">B28*C28</f>
        <v>0</v>
      </c>
      <c r="F28"/>
      <c r="K28" s="134"/>
      <c r="M28" s="131"/>
    </row>
    <row r="29" spans="1:13" s="126" customFormat="1" outlineLevel="1" x14ac:dyDescent="0.2">
      <c r="A29" s="35" t="s">
        <v>79</v>
      </c>
      <c r="B29" s="224"/>
      <c r="C29" s="225"/>
      <c r="D29" s="39">
        <f t="shared" si="3"/>
        <v>0</v>
      </c>
      <c r="F29"/>
    </row>
    <row r="30" spans="1:13" s="126" customFormat="1" outlineLevel="1" x14ac:dyDescent="0.2">
      <c r="A30" s="8" t="s">
        <v>0</v>
      </c>
      <c r="B30" s="139"/>
      <c r="C30" s="138"/>
      <c r="D30" s="58">
        <f>SUM(D27:D29)</f>
        <v>0</v>
      </c>
      <c r="F30"/>
    </row>
    <row r="31" spans="1:13" s="176" customFormat="1" x14ac:dyDescent="0.2">
      <c r="A31" s="174" t="s">
        <v>51</v>
      </c>
      <c r="B31" s="170"/>
      <c r="C31" s="168"/>
      <c r="D31" s="168"/>
      <c r="E31" s="168"/>
      <c r="F31" s="172">
        <f>F35</f>
        <v>0</v>
      </c>
    </row>
    <row r="32" spans="1:13" s="126" customFormat="1" ht="48" outlineLevel="1" x14ac:dyDescent="0.2">
      <c r="A32" s="2"/>
      <c r="B32" s="147" t="s">
        <v>71</v>
      </c>
      <c r="C32" s="27" t="s">
        <v>90</v>
      </c>
      <c r="D32" s="27" t="s">
        <v>92</v>
      </c>
      <c r="E32" s="28" t="s">
        <v>91</v>
      </c>
      <c r="F32" s="17" t="s">
        <v>0</v>
      </c>
    </row>
    <row r="33" spans="1:7" s="126" customFormat="1" outlineLevel="1" x14ac:dyDescent="0.2">
      <c r="A33" t="s">
        <v>52</v>
      </c>
      <c r="B33" s="226"/>
      <c r="C33" s="217"/>
      <c r="D33" s="217"/>
      <c r="E33" s="227"/>
      <c r="F33" s="16">
        <f>B33*C33*D33*E33</f>
        <v>0</v>
      </c>
    </row>
    <row r="34" spans="1:7" s="126" customFormat="1" outlineLevel="1" x14ac:dyDescent="0.2">
      <c r="A34" t="s">
        <v>53</v>
      </c>
      <c r="B34" s="226"/>
      <c r="C34" s="217"/>
      <c r="D34" s="217"/>
      <c r="E34" s="227"/>
      <c r="F34" s="15">
        <f>B34*C34*D34*E34</f>
        <v>0</v>
      </c>
    </row>
    <row r="35" spans="1:7" s="126" customFormat="1" outlineLevel="1" x14ac:dyDescent="0.2">
      <c r="A35" s="8" t="s">
        <v>0</v>
      </c>
      <c r="B35" s="51"/>
      <c r="C35" s="23"/>
      <c r="D35" s="23"/>
      <c r="E35" s="55"/>
      <c r="F35" s="16">
        <f t="shared" ref="F35" si="4">SUM(F33:F34)</f>
        <v>0</v>
      </c>
    </row>
    <row r="36" spans="1:7" s="126" customFormat="1" outlineLevel="1" x14ac:dyDescent="0.2">
      <c r="A36"/>
      <c r="B36"/>
      <c r="C36"/>
      <c r="D36"/>
      <c r="E36"/>
      <c r="F36"/>
    </row>
    <row r="37" spans="1:7" s="176" customFormat="1" x14ac:dyDescent="0.2">
      <c r="A37" s="174" t="s">
        <v>57</v>
      </c>
      <c r="B37" s="170"/>
      <c r="C37" s="171"/>
      <c r="D37" s="171"/>
      <c r="E37" s="171"/>
      <c r="F37" s="172">
        <f>E42</f>
        <v>0</v>
      </c>
    </row>
    <row r="38" spans="1:7" s="126" customFormat="1" ht="32" outlineLevel="1" x14ac:dyDescent="0.2">
      <c r="A38" s="2"/>
      <c r="B38" s="147" t="s">
        <v>71</v>
      </c>
      <c r="C38" s="27" t="s">
        <v>88</v>
      </c>
      <c r="D38" s="28" t="s">
        <v>89</v>
      </c>
      <c r="E38" s="151" t="s">
        <v>0</v>
      </c>
      <c r="F38" s="32"/>
    </row>
    <row r="39" spans="1:7" s="126" customFormat="1" outlineLevel="1" x14ac:dyDescent="0.2">
      <c r="A39" t="s">
        <v>65</v>
      </c>
      <c r="B39" s="228"/>
      <c r="C39" s="229"/>
      <c r="D39" s="230"/>
      <c r="E39" s="39">
        <f>B39*C39*D39</f>
        <v>0</v>
      </c>
      <c r="F39"/>
      <c r="G39" s="128"/>
    </row>
    <row r="40" spans="1:7" s="126" customFormat="1" outlineLevel="1" x14ac:dyDescent="0.2">
      <c r="A40" t="s">
        <v>66</v>
      </c>
      <c r="B40" s="231"/>
      <c r="C40" s="232"/>
      <c r="D40" s="223"/>
      <c r="E40" s="39">
        <f t="shared" ref="E40:E41" si="5">B40*C40*D40</f>
        <v>0</v>
      </c>
      <c r="F40"/>
      <c r="G40" s="128"/>
    </row>
    <row r="41" spans="1:7" s="126" customFormat="1" outlineLevel="1" x14ac:dyDescent="0.2">
      <c r="A41" t="s">
        <v>67</v>
      </c>
      <c r="B41" s="233"/>
      <c r="C41" s="234"/>
      <c r="D41" s="235"/>
      <c r="E41" s="39">
        <f t="shared" si="5"/>
        <v>0</v>
      </c>
      <c r="F41"/>
      <c r="G41" s="128"/>
    </row>
    <row r="42" spans="1:7" s="126" customFormat="1" outlineLevel="1" x14ac:dyDescent="0.2">
      <c r="A42" s="8" t="s">
        <v>0</v>
      </c>
      <c r="B42" s="51"/>
      <c r="C42" s="60"/>
      <c r="D42" s="56"/>
      <c r="E42" s="61">
        <f t="shared" ref="E42" si="6">SUM(E39:E41)</f>
        <v>0</v>
      </c>
      <c r="F42" s="25"/>
    </row>
    <row r="43" spans="1:7" s="126" customFormat="1" outlineLevel="1" x14ac:dyDescent="0.2">
      <c r="A43"/>
      <c r="B43"/>
      <c r="C43"/>
      <c r="D43"/>
      <c r="E43"/>
      <c r="F43"/>
    </row>
    <row r="44" spans="1:7" s="176" customFormat="1" x14ac:dyDescent="0.2">
      <c r="A44" s="174" t="s">
        <v>64</v>
      </c>
      <c r="B44" s="173"/>
      <c r="C44" s="168"/>
      <c r="D44" s="168"/>
      <c r="E44" s="168"/>
      <c r="F44" s="172">
        <f>D48</f>
        <v>0</v>
      </c>
    </row>
    <row r="45" spans="1:7" s="126" customFormat="1" ht="48" outlineLevel="1" x14ac:dyDescent="0.2">
      <c r="A45" s="10"/>
      <c r="B45" s="29" t="s">
        <v>17</v>
      </c>
      <c r="C45" s="27" t="s">
        <v>192</v>
      </c>
      <c r="D45" s="17" t="s">
        <v>0</v>
      </c>
      <c r="E45"/>
      <c r="F45"/>
    </row>
    <row r="46" spans="1:7" s="126" customFormat="1" ht="32" outlineLevel="1" x14ac:dyDescent="0.2">
      <c r="A46" s="63" t="s">
        <v>68</v>
      </c>
      <c r="B46" s="226"/>
      <c r="C46" s="227"/>
      <c r="D46" s="16">
        <f>B46*C46</f>
        <v>0</v>
      </c>
      <c r="E46"/>
      <c r="F46"/>
    </row>
    <row r="47" spans="1:7" s="126" customFormat="1" ht="48" outlineLevel="1" x14ac:dyDescent="0.2">
      <c r="A47" s="37" t="s">
        <v>69</v>
      </c>
      <c r="B47" s="226"/>
      <c r="C47" s="227"/>
      <c r="D47" s="15">
        <f t="shared" ref="D47" si="7">B47*C47</f>
        <v>0</v>
      </c>
      <c r="E47"/>
      <c r="F47"/>
    </row>
    <row r="48" spans="1:7" s="126" customFormat="1" outlineLevel="1" x14ac:dyDescent="0.2">
      <c r="A48" s="33" t="s">
        <v>0</v>
      </c>
      <c r="B48" s="51"/>
      <c r="C48" s="41"/>
      <c r="D48" s="62">
        <f t="shared" ref="D48" si="8">SUM(D46:D47)</f>
        <v>0</v>
      </c>
      <c r="E48"/>
      <c r="F48"/>
    </row>
    <row r="49" spans="1:7" s="176" customFormat="1" x14ac:dyDescent="0.2">
      <c r="A49" s="174" t="s">
        <v>82</v>
      </c>
      <c r="B49" s="173"/>
      <c r="C49" s="168"/>
      <c r="D49" s="168"/>
      <c r="E49" s="168"/>
      <c r="F49" s="172">
        <f>C53</f>
        <v>0</v>
      </c>
      <c r="G49" s="175"/>
    </row>
    <row r="50" spans="1:7" outlineLevel="1" x14ac:dyDescent="0.2">
      <c r="B50" s="152" t="s">
        <v>177</v>
      </c>
      <c r="C50" s="17" t="s">
        <v>0</v>
      </c>
    </row>
    <row r="51" spans="1:7" s="126" customFormat="1" outlineLevel="1" x14ac:dyDescent="0.2">
      <c r="A51" s="3" t="s">
        <v>83</v>
      </c>
      <c r="B51" s="236"/>
      <c r="C51" s="16">
        <f>B51</f>
        <v>0</v>
      </c>
      <c r="D51"/>
      <c r="E51"/>
      <c r="F51"/>
    </row>
    <row r="52" spans="1:7" s="126" customFormat="1" outlineLevel="1" x14ac:dyDescent="0.2">
      <c r="A52" s="2" t="s">
        <v>84</v>
      </c>
      <c r="B52" s="237"/>
      <c r="C52" s="15">
        <f>B52</f>
        <v>0</v>
      </c>
      <c r="D52"/>
      <c r="E52"/>
      <c r="F52"/>
    </row>
    <row r="53" spans="1:7" s="126" customFormat="1" outlineLevel="1" x14ac:dyDescent="0.2">
      <c r="A53" s="33" t="s">
        <v>0</v>
      </c>
      <c r="B53" s="51"/>
      <c r="C53" s="62">
        <f>SUM(C51:C52)</f>
        <v>0</v>
      </c>
      <c r="E53"/>
      <c r="F53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showGridLines="0" workbookViewId="0">
      <selection activeCell="R46" sqref="R46"/>
    </sheetView>
  </sheetViews>
  <sheetFormatPr baseColWidth="10" defaultRowHeight="16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I61"/>
  <sheetViews>
    <sheetView showGridLines="0" zoomScaleNormal="88" workbookViewId="0">
      <pane ySplit="1" topLeftCell="A2" activePane="bottomLeft" state="frozen"/>
      <selection pane="bottomLeft"/>
    </sheetView>
  </sheetViews>
  <sheetFormatPr baseColWidth="10" defaultRowHeight="16" outlineLevelRow="1" x14ac:dyDescent="0.2"/>
  <cols>
    <col min="1" max="1" width="36.5" customWidth="1"/>
    <col min="2" max="6" width="15.6640625" style="59" customWidth="1"/>
    <col min="8" max="9" width="97.33203125" style="59" customWidth="1"/>
  </cols>
  <sheetData>
    <row r="1" spans="1:9" s="122" customFormat="1" x14ac:dyDescent="0.2">
      <c r="A1" s="119" t="s">
        <v>75</v>
      </c>
      <c r="B1" s="120"/>
      <c r="C1" s="120"/>
      <c r="D1" s="120"/>
      <c r="E1" s="120"/>
      <c r="F1" s="144">
        <f>SUM(F2,F11,F20,F29,F37,F45,F52)</f>
        <v>196831.698</v>
      </c>
      <c r="H1" s="121" t="s">
        <v>164</v>
      </c>
      <c r="I1" s="121" t="s">
        <v>165</v>
      </c>
    </row>
    <row r="2" spans="1:9" s="115" customFormat="1" x14ac:dyDescent="0.2">
      <c r="A2" s="111" t="s">
        <v>7</v>
      </c>
      <c r="B2" s="114"/>
      <c r="C2" s="114"/>
      <c r="D2" s="114"/>
      <c r="E2" s="114"/>
      <c r="F2" s="118">
        <f>F10</f>
        <v>113203.44</v>
      </c>
      <c r="H2" s="116"/>
      <c r="I2" s="116"/>
    </row>
    <row r="3" spans="1:9" ht="48" outlineLevel="1" x14ac:dyDescent="0.2">
      <c r="A3" s="9"/>
      <c r="B3" s="20" t="s">
        <v>17</v>
      </c>
      <c r="C3" s="20" t="s">
        <v>18</v>
      </c>
      <c r="D3" s="20" t="s">
        <v>19</v>
      </c>
      <c r="E3" s="20" t="s">
        <v>20</v>
      </c>
      <c r="F3" s="65" t="s">
        <v>0</v>
      </c>
    </row>
    <row r="4" spans="1:9" outlineLevel="1" x14ac:dyDescent="0.2">
      <c r="A4" s="89" t="s">
        <v>1</v>
      </c>
      <c r="B4" s="87">
        <v>1</v>
      </c>
      <c r="C4" s="87">
        <v>32</v>
      </c>
      <c r="D4" s="85">
        <v>35</v>
      </c>
      <c r="E4" s="87">
        <v>52</v>
      </c>
      <c r="F4" s="66">
        <f>B4*C4*D4*E4</f>
        <v>58240</v>
      </c>
      <c r="H4" s="59" t="s">
        <v>122</v>
      </c>
      <c r="I4" s="59" t="s">
        <v>114</v>
      </c>
    </row>
    <row r="5" spans="1:9" outlineLevel="1" x14ac:dyDescent="0.2">
      <c r="A5" s="89" t="s">
        <v>2</v>
      </c>
      <c r="B5" s="87">
        <v>2</v>
      </c>
      <c r="C5" s="87">
        <v>16</v>
      </c>
      <c r="D5" s="85">
        <v>21.15</v>
      </c>
      <c r="E5" s="87">
        <v>52</v>
      </c>
      <c r="F5" s="66">
        <f t="shared" ref="F5:F9" si="0">B5*C5*D5*E5</f>
        <v>35193.599999999999</v>
      </c>
      <c r="H5" s="59" t="s">
        <v>124</v>
      </c>
      <c r="I5" s="59" t="s">
        <v>125</v>
      </c>
    </row>
    <row r="6" spans="1:9" ht="32" outlineLevel="1" x14ac:dyDescent="0.2">
      <c r="A6" s="89" t="s">
        <v>3</v>
      </c>
      <c r="B6" s="87">
        <v>3</v>
      </c>
      <c r="C6" s="87">
        <v>8</v>
      </c>
      <c r="D6" s="85">
        <v>11.58</v>
      </c>
      <c r="E6" s="87">
        <v>52</v>
      </c>
      <c r="F6" s="66">
        <f t="shared" si="0"/>
        <v>14451.84</v>
      </c>
      <c r="H6" s="59" t="s">
        <v>126</v>
      </c>
      <c r="I6" s="59" t="s">
        <v>125</v>
      </c>
    </row>
    <row r="7" spans="1:9" outlineLevel="1" x14ac:dyDescent="0.2">
      <c r="A7" s="89" t="s">
        <v>4</v>
      </c>
      <c r="B7" s="87">
        <v>10</v>
      </c>
      <c r="C7" s="87">
        <v>1</v>
      </c>
      <c r="D7" s="85">
        <v>500</v>
      </c>
      <c r="E7" s="87">
        <v>1</v>
      </c>
      <c r="F7" s="66">
        <f t="shared" si="0"/>
        <v>5000</v>
      </c>
      <c r="H7" s="59" t="s">
        <v>104</v>
      </c>
      <c r="I7" s="59" t="s">
        <v>105</v>
      </c>
    </row>
    <row r="8" spans="1:9" outlineLevel="1" x14ac:dyDescent="0.2">
      <c r="A8" s="89" t="s">
        <v>5</v>
      </c>
      <c r="B8" s="87">
        <v>1</v>
      </c>
      <c r="C8" s="87">
        <v>1</v>
      </c>
      <c r="D8" s="85">
        <v>318</v>
      </c>
      <c r="E8" s="87">
        <v>1</v>
      </c>
      <c r="F8" s="66">
        <f t="shared" si="0"/>
        <v>318</v>
      </c>
      <c r="H8" s="59" t="s">
        <v>102</v>
      </c>
      <c r="I8" s="59" t="s">
        <v>103</v>
      </c>
    </row>
    <row r="9" spans="1:9" outlineLevel="1" x14ac:dyDescent="0.2">
      <c r="A9" s="89" t="s">
        <v>150</v>
      </c>
      <c r="B9" s="87">
        <v>0</v>
      </c>
      <c r="C9" s="87">
        <v>0</v>
      </c>
      <c r="D9" s="85">
        <v>0</v>
      </c>
      <c r="E9" s="87">
        <v>0</v>
      </c>
      <c r="F9" s="66">
        <f t="shared" si="0"/>
        <v>0</v>
      </c>
      <c r="H9" s="59" t="s">
        <v>151</v>
      </c>
    </row>
    <row r="10" spans="1:9" outlineLevel="1" x14ac:dyDescent="0.2">
      <c r="A10" s="11" t="s">
        <v>0</v>
      </c>
      <c r="B10" s="67"/>
      <c r="C10" s="67"/>
      <c r="D10" s="68"/>
      <c r="E10" s="67"/>
      <c r="F10" s="69">
        <f>SUM(F4:F9)</f>
        <v>113203.44</v>
      </c>
    </row>
    <row r="11" spans="1:9" s="115" customFormat="1" x14ac:dyDescent="0.2">
      <c r="A11" s="111" t="s">
        <v>8</v>
      </c>
      <c r="B11" s="114"/>
      <c r="C11" s="114"/>
      <c r="D11" s="114"/>
      <c r="E11" s="114"/>
      <c r="F11" s="118">
        <f>D19</f>
        <v>29650</v>
      </c>
      <c r="H11" s="116"/>
      <c r="I11" s="116"/>
    </row>
    <row r="12" spans="1:9" ht="32" outlineLevel="1" x14ac:dyDescent="0.2">
      <c r="A12" s="1"/>
      <c r="B12" s="70" t="s">
        <v>6</v>
      </c>
      <c r="C12" s="24" t="s">
        <v>26</v>
      </c>
      <c r="D12" s="71" t="s">
        <v>0</v>
      </c>
      <c r="E12" s="90"/>
    </row>
    <row r="13" spans="1:9" outlineLevel="1" x14ac:dyDescent="0.2">
      <c r="A13" s="91" t="s">
        <v>86</v>
      </c>
      <c r="B13" s="92">
        <v>2000</v>
      </c>
      <c r="C13" s="88">
        <v>12</v>
      </c>
      <c r="D13" s="69">
        <f>B13*C13</f>
        <v>24000</v>
      </c>
      <c r="E13" s="90"/>
      <c r="H13" s="59" t="s">
        <v>123</v>
      </c>
      <c r="I13" s="59" t="s">
        <v>106</v>
      </c>
    </row>
    <row r="14" spans="1:9" outlineLevel="1" x14ac:dyDescent="0.2">
      <c r="A14" s="7" t="s">
        <v>96</v>
      </c>
      <c r="B14" s="93">
        <v>300</v>
      </c>
      <c r="C14" s="94">
        <v>12</v>
      </c>
      <c r="D14" s="66">
        <f t="shared" ref="D14:D18" si="1">B14*C14</f>
        <v>3600</v>
      </c>
      <c r="E14" s="90"/>
      <c r="H14" s="59" t="s">
        <v>107</v>
      </c>
    </row>
    <row r="15" spans="1:9" outlineLevel="1" x14ac:dyDescent="0.2">
      <c r="A15" s="44" t="s">
        <v>95</v>
      </c>
      <c r="B15" s="93">
        <v>350</v>
      </c>
      <c r="C15" s="87">
        <v>1</v>
      </c>
      <c r="D15" s="66">
        <f t="shared" si="1"/>
        <v>350</v>
      </c>
      <c r="E15" s="90"/>
      <c r="H15" s="59" t="s">
        <v>108</v>
      </c>
      <c r="I15" s="59" t="s">
        <v>109</v>
      </c>
    </row>
    <row r="16" spans="1:9" outlineLevel="1" x14ac:dyDescent="0.2">
      <c r="A16" s="44" t="s">
        <v>97</v>
      </c>
      <c r="B16" s="93">
        <v>100</v>
      </c>
      <c r="C16" s="87">
        <v>12</v>
      </c>
      <c r="D16" s="66">
        <f t="shared" si="1"/>
        <v>1200</v>
      </c>
      <c r="E16" s="90"/>
      <c r="H16" s="59" t="s">
        <v>110</v>
      </c>
      <c r="I16" s="59" t="s">
        <v>111</v>
      </c>
    </row>
    <row r="17" spans="1:9" outlineLevel="1" x14ac:dyDescent="0.2">
      <c r="A17" s="44" t="s">
        <v>94</v>
      </c>
      <c r="B17" s="93">
        <v>500</v>
      </c>
      <c r="C17" s="87">
        <v>1</v>
      </c>
      <c r="D17" s="66">
        <f t="shared" si="1"/>
        <v>500</v>
      </c>
      <c r="E17" s="90"/>
      <c r="H17" s="59" t="s">
        <v>112</v>
      </c>
      <c r="I17" s="59" t="s">
        <v>113</v>
      </c>
    </row>
    <row r="18" spans="1:9" outlineLevel="1" x14ac:dyDescent="0.2">
      <c r="A18" s="44" t="s">
        <v>150</v>
      </c>
      <c r="B18" s="93">
        <v>0</v>
      </c>
      <c r="C18" s="87">
        <v>0</v>
      </c>
      <c r="D18" s="66">
        <f t="shared" si="1"/>
        <v>0</v>
      </c>
      <c r="E18" s="90"/>
      <c r="H18" s="59" t="s">
        <v>151</v>
      </c>
    </row>
    <row r="19" spans="1:9" outlineLevel="1" x14ac:dyDescent="0.2">
      <c r="A19" s="8" t="s">
        <v>0</v>
      </c>
      <c r="B19" s="72"/>
      <c r="C19" s="73"/>
      <c r="D19" s="69">
        <f>SUM(D13:D18)</f>
        <v>29650</v>
      </c>
      <c r="E19" s="90"/>
    </row>
    <row r="20" spans="1:9" s="115" customFormat="1" x14ac:dyDescent="0.2">
      <c r="A20" s="111" t="s">
        <v>40</v>
      </c>
      <c r="B20" s="114"/>
      <c r="C20" s="114"/>
      <c r="D20" s="114"/>
      <c r="E20" s="114"/>
      <c r="F20" s="118">
        <f>D28</f>
        <v>18530.258000000002</v>
      </c>
      <c r="H20" s="116"/>
      <c r="I20" s="116"/>
    </row>
    <row r="21" spans="1:9" ht="48" customHeight="1" outlineLevel="1" x14ac:dyDescent="0.2">
      <c r="A21" s="89"/>
      <c r="B21" s="13" t="s">
        <v>39</v>
      </c>
      <c r="C21" s="13" t="s">
        <v>26</v>
      </c>
      <c r="D21" s="74" t="s">
        <v>0</v>
      </c>
      <c r="E21" s="95"/>
    </row>
    <row r="22" spans="1:9" outlineLevel="1" x14ac:dyDescent="0.2">
      <c r="A22" s="96" t="s">
        <v>139</v>
      </c>
      <c r="B22" s="92">
        <v>100</v>
      </c>
      <c r="C22" s="86">
        <v>12</v>
      </c>
      <c r="D22" s="69">
        <f>B22*C22</f>
        <v>1200</v>
      </c>
      <c r="E22" s="97"/>
      <c r="H22" s="59" t="s">
        <v>144</v>
      </c>
      <c r="I22" s="59" t="s">
        <v>145</v>
      </c>
    </row>
    <row r="23" spans="1:9" outlineLevel="1" x14ac:dyDescent="0.2">
      <c r="A23" s="89" t="s">
        <v>115</v>
      </c>
      <c r="B23" s="98">
        <f>0.075*F10</f>
        <v>8490.2579999999998</v>
      </c>
      <c r="C23" s="94">
        <v>1</v>
      </c>
      <c r="D23" s="66">
        <f t="shared" ref="D23:D27" si="2">B23*C23</f>
        <v>8490.2579999999998</v>
      </c>
      <c r="E23" s="97"/>
      <c r="H23" s="59" t="s">
        <v>142</v>
      </c>
      <c r="I23" s="59" t="s">
        <v>143</v>
      </c>
    </row>
    <row r="24" spans="1:9" outlineLevel="1" x14ac:dyDescent="0.2">
      <c r="A24" s="89" t="s">
        <v>85</v>
      </c>
      <c r="B24" s="98">
        <v>140</v>
      </c>
      <c r="C24" s="94">
        <v>12</v>
      </c>
      <c r="D24" s="66">
        <f t="shared" si="2"/>
        <v>1680</v>
      </c>
      <c r="E24" s="97"/>
      <c r="H24" s="59" t="s">
        <v>146</v>
      </c>
      <c r="I24" s="59" t="s">
        <v>147</v>
      </c>
    </row>
    <row r="25" spans="1:9" outlineLevel="1" x14ac:dyDescent="0.2">
      <c r="A25" s="89" t="s">
        <v>98</v>
      </c>
      <c r="B25" s="85">
        <v>180</v>
      </c>
      <c r="C25" s="87">
        <v>12</v>
      </c>
      <c r="D25" s="66">
        <f t="shared" si="2"/>
        <v>2160</v>
      </c>
      <c r="E25" s="97"/>
      <c r="H25" s="59" t="s">
        <v>140</v>
      </c>
      <c r="I25" s="59" t="s">
        <v>141</v>
      </c>
    </row>
    <row r="26" spans="1:9" ht="61" customHeight="1" outlineLevel="1" x14ac:dyDescent="0.2">
      <c r="A26" s="89" t="s">
        <v>148</v>
      </c>
      <c r="B26" s="85">
        <v>5000</v>
      </c>
      <c r="C26" s="87">
        <v>1</v>
      </c>
      <c r="D26" s="66">
        <f t="shared" si="2"/>
        <v>5000</v>
      </c>
      <c r="E26" s="97"/>
      <c r="H26" s="59" t="s">
        <v>149</v>
      </c>
      <c r="I26" s="59" t="s">
        <v>153</v>
      </c>
    </row>
    <row r="27" spans="1:9" outlineLevel="1" x14ac:dyDescent="0.2">
      <c r="A27" s="89" t="s">
        <v>150</v>
      </c>
      <c r="B27" s="85">
        <v>0</v>
      </c>
      <c r="C27" s="87">
        <v>0</v>
      </c>
      <c r="D27" s="66">
        <f t="shared" si="2"/>
        <v>0</v>
      </c>
      <c r="E27" s="97"/>
      <c r="H27" s="59" t="s">
        <v>151</v>
      </c>
    </row>
    <row r="28" spans="1:9" outlineLevel="1" x14ac:dyDescent="0.2">
      <c r="A28" s="11" t="s">
        <v>0</v>
      </c>
      <c r="B28" s="75"/>
      <c r="C28" s="76"/>
      <c r="D28" s="69">
        <f>SUM(D22:D27)</f>
        <v>18530.258000000002</v>
      </c>
      <c r="E28" s="97"/>
    </row>
    <row r="29" spans="1:9" s="115" customFormat="1" x14ac:dyDescent="0.2">
      <c r="A29" s="111" t="s">
        <v>9</v>
      </c>
      <c r="B29" s="112"/>
      <c r="C29" s="112"/>
      <c r="D29" s="112"/>
      <c r="E29" s="113"/>
      <c r="F29" s="118">
        <f>E36</f>
        <v>9000</v>
      </c>
      <c r="H29" s="116"/>
      <c r="I29" s="116"/>
    </row>
    <row r="30" spans="1:9" outlineLevel="1" x14ac:dyDescent="0.2">
      <c r="A30" s="44"/>
      <c r="B30" s="70" t="s">
        <v>14</v>
      </c>
      <c r="C30" s="24" t="s">
        <v>16</v>
      </c>
      <c r="D30" s="77" t="s">
        <v>15</v>
      </c>
      <c r="E30" s="78" t="s">
        <v>0</v>
      </c>
    </row>
    <row r="31" spans="1:9" ht="32" outlineLevel="1" x14ac:dyDescent="0.2">
      <c r="A31" s="91" t="s">
        <v>11</v>
      </c>
      <c r="B31" s="92">
        <v>10</v>
      </c>
      <c r="C31" s="88">
        <v>3</v>
      </c>
      <c r="D31" s="99">
        <v>50</v>
      </c>
      <c r="E31" s="79">
        <f>B31*C31*D31</f>
        <v>1500</v>
      </c>
      <c r="H31" s="59" t="s">
        <v>154</v>
      </c>
      <c r="I31" s="59" t="s">
        <v>155</v>
      </c>
    </row>
    <row r="32" spans="1:9" ht="32" outlineLevel="1" x14ac:dyDescent="0.2">
      <c r="A32" s="44" t="s">
        <v>10</v>
      </c>
      <c r="B32" s="93">
        <v>20</v>
      </c>
      <c r="C32" s="87">
        <v>3</v>
      </c>
      <c r="D32" s="99">
        <v>50</v>
      </c>
      <c r="E32" s="79">
        <f t="shared" ref="E32:E35" si="3">B32*C32*D32</f>
        <v>3000</v>
      </c>
      <c r="H32" s="59" t="s">
        <v>154</v>
      </c>
      <c r="I32" s="59" t="s">
        <v>155</v>
      </c>
    </row>
    <row r="33" spans="1:9" ht="32" outlineLevel="1" x14ac:dyDescent="0.2">
      <c r="A33" s="44" t="s">
        <v>12</v>
      </c>
      <c r="B33" s="93">
        <v>20</v>
      </c>
      <c r="C33" s="87">
        <v>3</v>
      </c>
      <c r="D33" s="99">
        <v>50</v>
      </c>
      <c r="E33" s="79">
        <f t="shared" si="3"/>
        <v>3000</v>
      </c>
      <c r="H33" s="59" t="s">
        <v>156</v>
      </c>
      <c r="I33" s="59" t="s">
        <v>155</v>
      </c>
    </row>
    <row r="34" spans="1:9" ht="32" outlineLevel="1" x14ac:dyDescent="0.2">
      <c r="A34" s="44" t="s">
        <v>13</v>
      </c>
      <c r="B34" s="93">
        <v>15</v>
      </c>
      <c r="C34" s="87">
        <v>2</v>
      </c>
      <c r="D34" s="99">
        <v>50</v>
      </c>
      <c r="E34" s="79">
        <f t="shared" si="3"/>
        <v>1500</v>
      </c>
      <c r="H34" s="59" t="s">
        <v>156</v>
      </c>
      <c r="I34" s="59" t="s">
        <v>155</v>
      </c>
    </row>
    <row r="35" spans="1:9" ht="61" customHeight="1" outlineLevel="1" x14ac:dyDescent="0.2">
      <c r="A35" s="45" t="s">
        <v>150</v>
      </c>
      <c r="B35" s="100">
        <v>0</v>
      </c>
      <c r="C35" s="101">
        <v>0</v>
      </c>
      <c r="D35" s="102">
        <v>0</v>
      </c>
      <c r="E35" s="79">
        <f t="shared" si="3"/>
        <v>0</v>
      </c>
      <c r="H35" s="59" t="s">
        <v>151</v>
      </c>
    </row>
    <row r="36" spans="1:9" outlineLevel="1" x14ac:dyDescent="0.2">
      <c r="A36" s="12" t="s">
        <v>0</v>
      </c>
      <c r="B36" s="80"/>
      <c r="C36" s="81"/>
      <c r="D36" s="82"/>
      <c r="E36" s="69">
        <f>SUM(E31:E35)</f>
        <v>9000</v>
      </c>
    </row>
    <row r="37" spans="1:9" s="115" customFormat="1" x14ac:dyDescent="0.2">
      <c r="A37" s="111" t="s">
        <v>21</v>
      </c>
      <c r="B37" s="112"/>
      <c r="C37" s="112"/>
      <c r="D37" s="112"/>
      <c r="E37" s="113"/>
      <c r="F37" s="118">
        <f>E44</f>
        <v>7520</v>
      </c>
      <c r="H37" s="116"/>
      <c r="I37" s="116"/>
    </row>
    <row r="38" spans="1:9" ht="48" customHeight="1" outlineLevel="1" x14ac:dyDescent="0.2">
      <c r="A38" s="103"/>
      <c r="B38" s="20" t="s">
        <v>27</v>
      </c>
      <c r="C38" s="20" t="s">
        <v>100</v>
      </c>
      <c r="D38" s="20" t="s">
        <v>99</v>
      </c>
      <c r="E38" s="65" t="s">
        <v>0</v>
      </c>
    </row>
    <row r="39" spans="1:9" ht="32" outlineLevel="1" x14ac:dyDescent="0.2">
      <c r="A39" s="89" t="s">
        <v>22</v>
      </c>
      <c r="B39" s="92">
        <v>2</v>
      </c>
      <c r="C39" s="87">
        <v>1</v>
      </c>
      <c r="D39" s="87">
        <v>120</v>
      </c>
      <c r="E39" s="66">
        <f>PRODUCT(B39:D39)</f>
        <v>240</v>
      </c>
      <c r="H39" s="59" t="s">
        <v>132</v>
      </c>
      <c r="I39" s="117" t="s">
        <v>131</v>
      </c>
    </row>
    <row r="40" spans="1:9" ht="32" outlineLevel="1" x14ac:dyDescent="0.2">
      <c r="A40" s="89" t="s">
        <v>23</v>
      </c>
      <c r="B40" s="85">
        <v>1</v>
      </c>
      <c r="C40" s="87">
        <v>1</v>
      </c>
      <c r="D40" s="87">
        <v>1300</v>
      </c>
      <c r="E40" s="66">
        <f>PRODUCT(B40:D40)</f>
        <v>1300</v>
      </c>
      <c r="H40" s="59" t="s">
        <v>133</v>
      </c>
      <c r="I40" s="59" t="s">
        <v>134</v>
      </c>
    </row>
    <row r="41" spans="1:9" ht="32" outlineLevel="1" x14ac:dyDescent="0.2">
      <c r="A41" s="89" t="s">
        <v>24</v>
      </c>
      <c r="B41" s="85">
        <v>80</v>
      </c>
      <c r="C41" s="87">
        <v>2</v>
      </c>
      <c r="D41" s="87">
        <v>3</v>
      </c>
      <c r="E41" s="66">
        <f>PRODUCT(B41:D41)</f>
        <v>480</v>
      </c>
      <c r="H41" s="59" t="s">
        <v>136</v>
      </c>
      <c r="I41" s="59" t="s">
        <v>135</v>
      </c>
    </row>
    <row r="42" spans="1:9" outlineLevel="1" x14ac:dyDescent="0.2">
      <c r="A42" s="89" t="s">
        <v>116</v>
      </c>
      <c r="B42" s="85">
        <v>5500</v>
      </c>
      <c r="C42" s="87">
        <v>1</v>
      </c>
      <c r="D42" s="87">
        <v>1</v>
      </c>
      <c r="E42" s="66">
        <f>PRODUCT(B42:D42)</f>
        <v>5500</v>
      </c>
      <c r="H42" s="59" t="s">
        <v>137</v>
      </c>
      <c r="I42" s="59" t="s">
        <v>138</v>
      </c>
    </row>
    <row r="43" spans="1:9" outlineLevel="1" x14ac:dyDescent="0.2">
      <c r="A43" s="89" t="s">
        <v>150</v>
      </c>
      <c r="B43" s="85">
        <v>0</v>
      </c>
      <c r="C43" s="87">
        <v>0</v>
      </c>
      <c r="D43" s="87">
        <v>0</v>
      </c>
      <c r="E43" s="66">
        <f>PRODUCT(B43:D43)</f>
        <v>0</v>
      </c>
      <c r="H43" s="59" t="s">
        <v>151</v>
      </c>
    </row>
    <row r="44" spans="1:9" outlineLevel="1" x14ac:dyDescent="0.2">
      <c r="A44" s="11" t="s">
        <v>0</v>
      </c>
      <c r="B44" s="68"/>
      <c r="C44" s="83"/>
      <c r="D44" s="83"/>
      <c r="E44" s="69">
        <f>SUM(E39:E43)</f>
        <v>7520</v>
      </c>
    </row>
    <row r="45" spans="1:9" s="115" customFormat="1" x14ac:dyDescent="0.2">
      <c r="A45" s="111" t="s">
        <v>32</v>
      </c>
      <c r="B45" s="112"/>
      <c r="C45" s="112"/>
      <c r="D45" s="112"/>
      <c r="E45" s="113"/>
      <c r="F45" s="118">
        <f>E51</f>
        <v>240</v>
      </c>
      <c r="H45" s="116"/>
      <c r="I45" s="116"/>
    </row>
    <row r="46" spans="1:9" ht="48" customHeight="1" outlineLevel="1" x14ac:dyDescent="0.2">
      <c r="A46" s="89"/>
      <c r="B46" s="20" t="s">
        <v>27</v>
      </c>
      <c r="C46" s="20" t="s">
        <v>25</v>
      </c>
      <c r="D46" s="20" t="s">
        <v>26</v>
      </c>
      <c r="E46" s="65" t="s">
        <v>0</v>
      </c>
    </row>
    <row r="47" spans="1:9" outlineLevel="1" x14ac:dyDescent="0.2">
      <c r="A47" s="96" t="s">
        <v>29</v>
      </c>
      <c r="B47" s="92">
        <v>10</v>
      </c>
      <c r="C47" s="87">
        <v>2</v>
      </c>
      <c r="D47" s="87">
        <v>12</v>
      </c>
      <c r="E47" s="66">
        <f>PRODUCT(B47:D47)</f>
        <v>240</v>
      </c>
      <c r="H47" s="59" t="s">
        <v>152</v>
      </c>
      <c r="I47" s="59" t="s">
        <v>119</v>
      </c>
    </row>
    <row r="48" spans="1:9" outlineLevel="1" x14ac:dyDescent="0.2">
      <c r="A48" s="89" t="s">
        <v>30</v>
      </c>
      <c r="B48" s="85">
        <v>0</v>
      </c>
      <c r="C48" s="87">
        <v>0</v>
      </c>
      <c r="D48" s="87">
        <v>0</v>
      </c>
      <c r="E48" s="66">
        <f>PRODUCT(B48:D48)</f>
        <v>0</v>
      </c>
      <c r="H48" s="59" t="s">
        <v>117</v>
      </c>
      <c r="I48" s="59" t="s">
        <v>118</v>
      </c>
    </row>
    <row r="49" spans="1:9" outlineLevel="1" x14ac:dyDescent="0.2">
      <c r="A49" s="89" t="s">
        <v>31</v>
      </c>
      <c r="B49" s="85">
        <v>0</v>
      </c>
      <c r="C49" s="87">
        <v>0</v>
      </c>
      <c r="D49" s="87">
        <v>0</v>
      </c>
      <c r="E49" s="66">
        <f>PRODUCT(B49:D49)</f>
        <v>0</v>
      </c>
      <c r="H49" s="59" t="s">
        <v>117</v>
      </c>
      <c r="I49" s="59" t="s">
        <v>118</v>
      </c>
    </row>
    <row r="50" spans="1:9" outlineLevel="1" x14ac:dyDescent="0.2">
      <c r="A50" s="103" t="s">
        <v>150</v>
      </c>
      <c r="B50" s="85">
        <v>0</v>
      </c>
      <c r="C50" s="87">
        <v>0</v>
      </c>
      <c r="D50" s="87">
        <v>0</v>
      </c>
      <c r="E50" s="66">
        <f>PRODUCT(B50:D50)</f>
        <v>0</v>
      </c>
      <c r="H50" s="59" t="s">
        <v>151</v>
      </c>
    </row>
    <row r="51" spans="1:9" outlineLevel="1" x14ac:dyDescent="0.2">
      <c r="A51" s="34" t="s">
        <v>0</v>
      </c>
      <c r="B51" s="69"/>
      <c r="C51" s="106"/>
      <c r="D51" s="107"/>
      <c r="E51" s="105">
        <f>SUM(E47:E49)</f>
        <v>240</v>
      </c>
    </row>
    <row r="52" spans="1:9" s="115" customFormat="1" x14ac:dyDescent="0.2">
      <c r="A52" s="111" t="s">
        <v>28</v>
      </c>
      <c r="B52" s="112"/>
      <c r="C52" s="112"/>
      <c r="D52" s="112"/>
      <c r="E52" s="113"/>
      <c r="F52" s="118">
        <f>E58</f>
        <v>18688</v>
      </c>
      <c r="H52" s="116"/>
      <c r="I52" s="116"/>
    </row>
    <row r="53" spans="1:9" ht="48" outlineLevel="1" x14ac:dyDescent="0.2">
      <c r="A53" s="89"/>
      <c r="B53" s="20" t="s">
        <v>49</v>
      </c>
      <c r="C53" s="24" t="s">
        <v>50</v>
      </c>
      <c r="D53" s="84" t="s">
        <v>101</v>
      </c>
      <c r="E53" s="65" t="s">
        <v>0</v>
      </c>
    </row>
    <row r="54" spans="1:9" outlineLevel="1" x14ac:dyDescent="0.2">
      <c r="A54" s="96" t="s">
        <v>42</v>
      </c>
      <c r="B54" s="85">
        <v>8000</v>
      </c>
      <c r="C54" s="88">
        <v>1</v>
      </c>
      <c r="D54" s="88">
        <v>1</v>
      </c>
      <c r="E54" s="69">
        <f>B54*C54*D54</f>
        <v>8000</v>
      </c>
      <c r="H54" s="59" t="s">
        <v>130</v>
      </c>
      <c r="I54" s="59" t="s">
        <v>121</v>
      </c>
    </row>
    <row r="55" spans="1:9" ht="32" outlineLevel="1" x14ac:dyDescent="0.2">
      <c r="A55" s="89" t="s">
        <v>41</v>
      </c>
      <c r="B55" s="85">
        <f>56*2*12</f>
        <v>1344</v>
      </c>
      <c r="C55" s="87">
        <v>2</v>
      </c>
      <c r="D55" s="87">
        <v>1</v>
      </c>
      <c r="E55" s="66">
        <f t="shared" ref="E55:E57" si="4">B55*C55*D55</f>
        <v>2688</v>
      </c>
      <c r="H55" s="59" t="s">
        <v>129</v>
      </c>
      <c r="I55" s="59" t="s">
        <v>127</v>
      </c>
    </row>
    <row r="56" spans="1:9" outlineLevel="1" x14ac:dyDescent="0.2">
      <c r="A56" s="89" t="s">
        <v>43</v>
      </c>
      <c r="B56" s="85">
        <v>8000</v>
      </c>
      <c r="C56" s="87">
        <v>1</v>
      </c>
      <c r="D56" s="87">
        <v>1</v>
      </c>
      <c r="E56" s="66">
        <f t="shared" si="4"/>
        <v>8000</v>
      </c>
      <c r="H56" s="59" t="s">
        <v>128</v>
      </c>
      <c r="I56" s="59" t="s">
        <v>120</v>
      </c>
    </row>
    <row r="57" spans="1:9" outlineLevel="1" x14ac:dyDescent="0.2">
      <c r="A57" s="103" t="s">
        <v>150</v>
      </c>
      <c r="B57" s="85">
        <v>0</v>
      </c>
      <c r="C57" s="87">
        <v>0</v>
      </c>
      <c r="D57" s="87">
        <v>0</v>
      </c>
      <c r="E57" s="66">
        <f t="shared" si="4"/>
        <v>0</v>
      </c>
      <c r="H57" s="59" t="s">
        <v>151</v>
      </c>
    </row>
    <row r="58" spans="1:9" outlineLevel="1" x14ac:dyDescent="0.2">
      <c r="A58" s="104" t="s">
        <v>0</v>
      </c>
      <c r="B58" s="68"/>
      <c r="C58" s="67"/>
      <c r="D58" s="67"/>
      <c r="E58" s="69">
        <f>SUM(E54:E56)</f>
        <v>18688</v>
      </c>
    </row>
    <row r="61" spans="1:9" s="1" customFormat="1" x14ac:dyDescent="0.2">
      <c r="B61" s="13"/>
      <c r="C61" s="13"/>
      <c r="D61" s="13"/>
      <c r="E61" s="13"/>
      <c r="F61" s="13"/>
      <c r="H61" s="13"/>
      <c r="I61" s="13"/>
    </row>
  </sheetData>
  <sheetProtection sheet="1" objects="1" scenarios="1"/>
  <hyperlinks>
    <hyperlink ref="I39" r:id="rId1" xr:uid="{00000000-0004-0000-0600-000000000000}"/>
  </hyperlink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U53"/>
  <sheetViews>
    <sheetView showGridLines="0" zoomScale="93" zoomScaleNormal="93" workbookViewId="0">
      <pane ySplit="1" topLeftCell="A2" activePane="bottomLeft" state="frozen"/>
      <selection pane="bottomLeft" activeCell="H28" sqref="H28"/>
    </sheetView>
  </sheetViews>
  <sheetFormatPr baseColWidth="10" defaultRowHeight="16" outlineLevelRow="1" x14ac:dyDescent="0.2"/>
  <cols>
    <col min="1" max="1" width="37.6640625" customWidth="1"/>
    <col min="2" max="6" width="18.83203125" customWidth="1"/>
    <col min="7" max="7" width="16" style="126" customWidth="1"/>
    <col min="8" max="9" width="44.6640625" style="132" customWidth="1"/>
    <col min="10" max="10" width="16" style="126" customWidth="1"/>
    <col min="11" max="13" width="10.83203125" style="126"/>
    <col min="14" max="14" width="36" style="126" customWidth="1"/>
    <col min="15" max="15" width="10.83203125" style="126"/>
    <col min="16" max="16" width="80.33203125" style="132" customWidth="1"/>
    <col min="17" max="17" width="15.1640625" style="126" customWidth="1"/>
    <col min="18" max="16384" width="10.83203125" style="126"/>
  </cols>
  <sheetData>
    <row r="1" spans="1:21" s="119" customFormat="1" x14ac:dyDescent="0.2">
      <c r="A1" s="119" t="s">
        <v>87</v>
      </c>
      <c r="F1" s="145">
        <f>SUM(F8,F14,F19,F25,F31,F37,F44,F49)</f>
        <v>215520.15400000001</v>
      </c>
      <c r="H1" s="121" t="s">
        <v>164</v>
      </c>
      <c r="I1" s="121" t="s">
        <v>165</v>
      </c>
      <c r="P1" s="121"/>
    </row>
    <row r="2" spans="1:21" s="110" customFormat="1" x14ac:dyDescent="0.2">
      <c r="A2" s="148" t="s">
        <v>72</v>
      </c>
      <c r="B2" s="149"/>
      <c r="C2" s="150"/>
      <c r="D2" s="150"/>
      <c r="E2" s="150"/>
      <c r="F2" s="143">
        <f>D7</f>
        <v>49500</v>
      </c>
      <c r="G2" s="108"/>
      <c r="H2" s="109"/>
      <c r="I2" s="109"/>
      <c r="J2" s="108"/>
      <c r="P2" s="123"/>
    </row>
    <row r="3" spans="1:21" ht="32" outlineLevel="1" x14ac:dyDescent="0.2">
      <c r="A3" s="2"/>
      <c r="B3" s="147" t="s">
        <v>182</v>
      </c>
      <c r="C3" s="28" t="s">
        <v>63</v>
      </c>
      <c r="D3" s="21" t="s">
        <v>0</v>
      </c>
    </row>
    <row r="4" spans="1:21" ht="48" outlineLevel="1" x14ac:dyDescent="0.2">
      <c r="A4" t="s">
        <v>73</v>
      </c>
      <c r="B4" s="47">
        <v>5</v>
      </c>
      <c r="C4" s="46">
        <v>6000</v>
      </c>
      <c r="D4" s="16">
        <f>B4*C4</f>
        <v>30000</v>
      </c>
      <c r="H4" s="132" t="s">
        <v>197</v>
      </c>
      <c r="I4" s="132" t="s">
        <v>196</v>
      </c>
      <c r="P4" s="135"/>
      <c r="Q4" s="131"/>
    </row>
    <row r="5" spans="1:21" ht="48" outlineLevel="1" x14ac:dyDescent="0.2">
      <c r="A5" t="s">
        <v>62</v>
      </c>
      <c r="B5" s="162">
        <v>0.5</v>
      </c>
      <c r="C5" s="46">
        <v>20000</v>
      </c>
      <c r="D5" s="15">
        <f t="shared" ref="D5:D6" si="0">B5*C5</f>
        <v>10000</v>
      </c>
      <c r="H5" s="132" t="s">
        <v>199</v>
      </c>
      <c r="I5" s="132" t="s">
        <v>198</v>
      </c>
      <c r="P5" s="135"/>
    </row>
    <row r="6" spans="1:21" ht="32" outlineLevel="1" x14ac:dyDescent="0.2">
      <c r="A6" s="9" t="s">
        <v>74</v>
      </c>
      <c r="B6" s="167">
        <v>5</v>
      </c>
      <c r="C6" s="46">
        <v>1900</v>
      </c>
      <c r="D6" s="15">
        <f t="shared" si="0"/>
        <v>9500</v>
      </c>
      <c r="H6" s="132" t="s">
        <v>201</v>
      </c>
      <c r="I6" s="132" t="s">
        <v>200</v>
      </c>
      <c r="P6" s="135"/>
    </row>
    <row r="7" spans="1:21" outlineLevel="1" x14ac:dyDescent="0.2">
      <c r="A7" s="12" t="s">
        <v>0</v>
      </c>
      <c r="B7" s="164"/>
      <c r="C7" s="138"/>
      <c r="D7" s="16">
        <f>SUM(D4:D6)</f>
        <v>49500</v>
      </c>
    </row>
    <row r="8" spans="1:21" s="133" customFormat="1" x14ac:dyDescent="0.2">
      <c r="A8" s="111" t="s">
        <v>45</v>
      </c>
      <c r="B8" s="149"/>
      <c r="C8" s="108"/>
      <c r="D8" s="108"/>
      <c r="E8" s="108"/>
      <c r="F8" s="143">
        <f>F13</f>
        <v>123250</v>
      </c>
      <c r="G8" s="124"/>
      <c r="H8" s="129"/>
      <c r="I8" s="129"/>
      <c r="J8" s="124"/>
      <c r="P8" s="129"/>
      <c r="Q8" s="124"/>
      <c r="R8" s="124"/>
    </row>
    <row r="9" spans="1:21" ht="32" outlineLevel="1" x14ac:dyDescent="0.2">
      <c r="A9" s="2"/>
      <c r="B9" s="147" t="s">
        <v>71</v>
      </c>
      <c r="C9" s="27" t="s">
        <v>48</v>
      </c>
      <c r="D9" s="27" t="s">
        <v>59</v>
      </c>
      <c r="E9" s="28" t="s">
        <v>58</v>
      </c>
      <c r="F9" s="17" t="s">
        <v>0</v>
      </c>
      <c r="G9" s="127"/>
      <c r="H9" s="141"/>
      <c r="I9" s="141"/>
      <c r="J9" s="127"/>
      <c r="L9" s="134"/>
      <c r="M9" s="134"/>
      <c r="N9" s="134"/>
      <c r="O9" s="134"/>
      <c r="P9" s="135"/>
      <c r="Q9" s="134"/>
      <c r="R9" s="134"/>
      <c r="S9" s="134"/>
    </row>
    <row r="10" spans="1:21" ht="48" outlineLevel="1" x14ac:dyDescent="0.2">
      <c r="A10" t="s">
        <v>44</v>
      </c>
      <c r="B10" s="48">
        <v>5</v>
      </c>
      <c r="C10" s="19">
        <v>2</v>
      </c>
      <c r="D10" s="19">
        <v>7</v>
      </c>
      <c r="E10" s="46">
        <v>275</v>
      </c>
      <c r="F10" s="16">
        <f>B10*C10*D10*E10</f>
        <v>19250</v>
      </c>
      <c r="G10" s="128"/>
      <c r="H10" s="142" t="s">
        <v>158</v>
      </c>
      <c r="I10" s="142" t="s">
        <v>157</v>
      </c>
      <c r="J10" s="128"/>
    </row>
    <row r="11" spans="1:21" ht="32" outlineLevel="1" x14ac:dyDescent="0.2">
      <c r="A11" t="s">
        <v>46</v>
      </c>
      <c r="B11" s="48">
        <v>20</v>
      </c>
      <c r="C11" s="19">
        <v>8</v>
      </c>
      <c r="D11" s="19">
        <v>5</v>
      </c>
      <c r="E11" s="46">
        <v>30</v>
      </c>
      <c r="F11" s="15">
        <f t="shared" ref="F11:F12" si="1">B11*C11*D11*E11</f>
        <v>24000</v>
      </c>
      <c r="G11" s="128"/>
      <c r="H11" s="142" t="s">
        <v>159</v>
      </c>
      <c r="I11" s="35" t="s">
        <v>160</v>
      </c>
      <c r="J11" s="128"/>
      <c r="U11" s="131"/>
    </row>
    <row r="12" spans="1:21" ht="48" outlineLevel="1" x14ac:dyDescent="0.2">
      <c r="A12" t="s">
        <v>47</v>
      </c>
      <c r="B12" s="48">
        <v>10</v>
      </c>
      <c r="C12" s="19">
        <v>1</v>
      </c>
      <c r="D12" s="19">
        <v>1</v>
      </c>
      <c r="E12" s="46">
        <v>8000</v>
      </c>
      <c r="F12" s="15">
        <f t="shared" si="1"/>
        <v>80000</v>
      </c>
      <c r="G12" s="128"/>
      <c r="H12" s="142" t="s">
        <v>161</v>
      </c>
      <c r="I12" s="142" t="s">
        <v>162</v>
      </c>
      <c r="J12" s="128"/>
    </row>
    <row r="13" spans="1:21" outlineLevel="1" x14ac:dyDescent="0.2">
      <c r="A13" s="8" t="s">
        <v>0</v>
      </c>
      <c r="B13" s="49"/>
      <c r="C13" s="23"/>
      <c r="D13" s="23"/>
      <c r="E13" s="40"/>
      <c r="F13" s="16">
        <f>SUM(F10:F12)</f>
        <v>123250</v>
      </c>
      <c r="G13" s="128"/>
      <c r="H13" s="142"/>
      <c r="I13" s="142"/>
      <c r="J13" s="128"/>
    </row>
    <row r="14" spans="1:21" s="125" customFormat="1" x14ac:dyDescent="0.2">
      <c r="A14" s="111" t="s">
        <v>76</v>
      </c>
      <c r="B14" s="148"/>
      <c r="C14" s="111"/>
      <c r="D14" s="111"/>
      <c r="E14" s="111"/>
      <c r="F14" s="143">
        <f>D18</f>
        <v>10600</v>
      </c>
      <c r="H14" s="130"/>
      <c r="I14" s="130"/>
      <c r="P14" s="130"/>
    </row>
    <row r="15" spans="1:21" ht="48" outlineLevel="1" x14ac:dyDescent="0.2">
      <c r="A15" s="2"/>
      <c r="B15" s="147" t="s">
        <v>180</v>
      </c>
      <c r="C15" s="28" t="s">
        <v>63</v>
      </c>
      <c r="D15" s="21" t="s">
        <v>0</v>
      </c>
      <c r="E15" s="126"/>
      <c r="F15" s="32"/>
      <c r="G15" s="127"/>
      <c r="H15" s="142" t="s">
        <v>168</v>
      </c>
      <c r="I15" s="141" t="s">
        <v>167</v>
      </c>
      <c r="J15" s="127"/>
    </row>
    <row r="16" spans="1:21" ht="48" outlineLevel="1" x14ac:dyDescent="0.2">
      <c r="A16" t="s">
        <v>77</v>
      </c>
      <c r="B16" s="162">
        <v>0.5</v>
      </c>
      <c r="C16" s="46">
        <v>20000</v>
      </c>
      <c r="D16" s="16">
        <f>B16*C16</f>
        <v>10000</v>
      </c>
      <c r="E16" s="126"/>
      <c r="F16" s="25"/>
      <c r="G16" s="128"/>
      <c r="H16" s="132" t="s">
        <v>170</v>
      </c>
      <c r="I16" s="146" t="s">
        <v>169</v>
      </c>
      <c r="J16" s="128"/>
    </row>
    <row r="17" spans="1:20" ht="64" outlineLevel="1" x14ac:dyDescent="0.2">
      <c r="A17" t="s">
        <v>80</v>
      </c>
      <c r="B17" s="163">
        <v>1E-3</v>
      </c>
      <c r="C17" s="46">
        <v>600000</v>
      </c>
      <c r="D17" s="15">
        <f>B17*C17</f>
        <v>600</v>
      </c>
      <c r="E17" s="126"/>
      <c r="F17" s="25"/>
      <c r="G17" s="128"/>
      <c r="H17" s="132" t="s">
        <v>171</v>
      </c>
      <c r="I17" s="132" t="s">
        <v>174</v>
      </c>
      <c r="J17" s="128"/>
    </row>
    <row r="18" spans="1:20" outlineLevel="1" x14ac:dyDescent="0.2">
      <c r="A18" s="8" t="s">
        <v>0</v>
      </c>
      <c r="B18" s="164"/>
      <c r="C18" s="138"/>
      <c r="D18" s="16">
        <f>SUM(D16:D17)</f>
        <v>10600</v>
      </c>
      <c r="E18" s="126"/>
      <c r="F18" s="25"/>
      <c r="G18" s="128"/>
      <c r="H18" s="142"/>
      <c r="I18" s="142"/>
      <c r="J18" s="128"/>
    </row>
    <row r="19" spans="1:20" s="133" customFormat="1" x14ac:dyDescent="0.2">
      <c r="A19" s="111" t="s">
        <v>176</v>
      </c>
      <c r="B19" s="149"/>
      <c r="C19" s="108"/>
      <c r="D19" s="108"/>
      <c r="E19" s="108"/>
      <c r="F19" s="143">
        <f>F24</f>
        <v>1292.5</v>
      </c>
      <c r="G19" s="124"/>
      <c r="H19" s="129"/>
      <c r="I19" s="129"/>
      <c r="J19" s="124"/>
      <c r="P19" s="136"/>
    </row>
    <row r="20" spans="1:20" ht="32" outlineLevel="1" x14ac:dyDescent="0.2">
      <c r="A20" s="2"/>
      <c r="B20" s="147" t="s">
        <v>71</v>
      </c>
      <c r="C20" s="27" t="s">
        <v>48</v>
      </c>
      <c r="D20" s="27" t="s">
        <v>59</v>
      </c>
      <c r="E20" s="28" t="s">
        <v>58</v>
      </c>
      <c r="F20" s="17" t="s">
        <v>0</v>
      </c>
      <c r="G20" s="127"/>
      <c r="H20" s="141"/>
      <c r="I20" s="141"/>
      <c r="J20" s="127"/>
    </row>
    <row r="21" spans="1:20" ht="48" outlineLevel="1" x14ac:dyDescent="0.2">
      <c r="A21" t="s">
        <v>54</v>
      </c>
      <c r="B21" s="50">
        <v>5</v>
      </c>
      <c r="C21" s="26">
        <v>5</v>
      </c>
      <c r="D21" s="26">
        <v>1</v>
      </c>
      <c r="E21" s="31">
        <v>22.5</v>
      </c>
      <c r="F21" s="16">
        <f>B21*C21*D21*E21</f>
        <v>562.5</v>
      </c>
      <c r="G21" s="128"/>
      <c r="H21" s="132" t="s">
        <v>172</v>
      </c>
      <c r="I21" s="142" t="s">
        <v>163</v>
      </c>
      <c r="J21" s="128"/>
    </row>
    <row r="22" spans="1:20" ht="32" outlineLevel="1" x14ac:dyDescent="0.2">
      <c r="A22" t="s">
        <v>55</v>
      </c>
      <c r="B22" s="50">
        <v>5</v>
      </c>
      <c r="C22" s="26">
        <v>2</v>
      </c>
      <c r="D22" s="26">
        <v>1</v>
      </c>
      <c r="E22" s="31">
        <v>50</v>
      </c>
      <c r="F22" s="15">
        <f t="shared" ref="F22:F23" si="2">B22*C22*D22*E22</f>
        <v>500</v>
      </c>
      <c r="G22" s="128"/>
      <c r="H22" s="142" t="s">
        <v>173</v>
      </c>
      <c r="I22" s="142" t="s">
        <v>175</v>
      </c>
      <c r="J22" s="128"/>
    </row>
    <row r="23" spans="1:20" ht="32" outlineLevel="1" x14ac:dyDescent="0.2">
      <c r="A23" t="s">
        <v>56</v>
      </c>
      <c r="B23" s="50">
        <v>2</v>
      </c>
      <c r="C23" s="26">
        <v>1</v>
      </c>
      <c r="D23" s="26">
        <v>1</v>
      </c>
      <c r="E23" s="31">
        <v>115</v>
      </c>
      <c r="F23" s="15">
        <f t="shared" si="2"/>
        <v>230</v>
      </c>
      <c r="G23" s="128"/>
      <c r="H23" s="142" t="s">
        <v>204</v>
      </c>
      <c r="I23" s="142" t="s">
        <v>121</v>
      </c>
      <c r="J23" s="128"/>
    </row>
    <row r="24" spans="1:20" outlineLevel="1" x14ac:dyDescent="0.2">
      <c r="A24" s="8" t="s">
        <v>0</v>
      </c>
      <c r="B24" s="139"/>
      <c r="C24" s="140"/>
      <c r="D24" s="140"/>
      <c r="E24" s="138"/>
      <c r="F24" s="16">
        <f>SUM(F21:F23)</f>
        <v>1292.5</v>
      </c>
      <c r="G24" s="128"/>
      <c r="H24" s="142"/>
      <c r="I24" s="142"/>
      <c r="J24" s="128"/>
    </row>
    <row r="25" spans="1:20" s="133" customFormat="1" x14ac:dyDescent="0.2">
      <c r="A25" s="148" t="s">
        <v>60</v>
      </c>
      <c r="B25" s="149"/>
      <c r="C25" s="150"/>
      <c r="D25" s="150"/>
      <c r="E25" s="150"/>
      <c r="F25" s="161">
        <f>D30</f>
        <v>12588.5</v>
      </c>
      <c r="G25" s="124"/>
      <c r="H25" s="129"/>
      <c r="I25" s="129"/>
      <c r="J25" s="124"/>
      <c r="P25" s="136"/>
    </row>
    <row r="26" spans="1:20" ht="48" outlineLevel="1" x14ac:dyDescent="0.2">
      <c r="A26" s="2"/>
      <c r="B26" s="147" t="s">
        <v>182</v>
      </c>
      <c r="C26" s="28" t="s">
        <v>93</v>
      </c>
      <c r="D26" s="151" t="s">
        <v>0</v>
      </c>
      <c r="E26" s="126"/>
    </row>
    <row r="27" spans="1:20" ht="32" outlineLevel="1" x14ac:dyDescent="0.2">
      <c r="A27" t="s">
        <v>61</v>
      </c>
      <c r="B27" s="165">
        <v>0.02</v>
      </c>
      <c r="C27" s="53">
        <v>250000</v>
      </c>
      <c r="D27" s="39">
        <f>B27*C27</f>
        <v>5000</v>
      </c>
      <c r="E27" s="126"/>
      <c r="H27" s="132" t="s">
        <v>184</v>
      </c>
      <c r="I27" s="146" t="s">
        <v>166</v>
      </c>
    </row>
    <row r="28" spans="1:20" ht="83" customHeight="1" outlineLevel="1" x14ac:dyDescent="0.2">
      <c r="A28" t="s">
        <v>78</v>
      </c>
      <c r="B28" s="47">
        <v>25</v>
      </c>
      <c r="C28" s="53">
        <v>263.54000000000002</v>
      </c>
      <c r="D28" s="39">
        <f t="shared" ref="D28:D29" si="3">B28*C28</f>
        <v>6588.5000000000009</v>
      </c>
      <c r="E28" s="126"/>
      <c r="H28" s="132" t="s">
        <v>183</v>
      </c>
      <c r="I28" s="146" t="s">
        <v>181</v>
      </c>
      <c r="R28" s="134"/>
      <c r="T28" s="131"/>
    </row>
    <row r="29" spans="1:20" ht="48" outlineLevel="1" x14ac:dyDescent="0.2">
      <c r="A29" s="35" t="s">
        <v>79</v>
      </c>
      <c r="B29" s="166">
        <v>0.05</v>
      </c>
      <c r="C29" s="160">
        <v>20000</v>
      </c>
      <c r="D29" s="39">
        <f t="shared" si="3"/>
        <v>1000</v>
      </c>
      <c r="E29" s="126"/>
      <c r="H29" s="132" t="s">
        <v>191</v>
      </c>
      <c r="I29" s="132" t="s">
        <v>179</v>
      </c>
      <c r="P29" s="126"/>
    </row>
    <row r="30" spans="1:20" outlineLevel="1" x14ac:dyDescent="0.2">
      <c r="A30" s="8" t="s">
        <v>0</v>
      </c>
      <c r="B30" s="139"/>
      <c r="C30" s="138"/>
      <c r="D30" s="58">
        <f>SUM(D27:D29)</f>
        <v>12588.5</v>
      </c>
      <c r="E30" s="126"/>
    </row>
    <row r="31" spans="1:20" s="133" customFormat="1" x14ac:dyDescent="0.2">
      <c r="A31" s="111" t="s">
        <v>51</v>
      </c>
      <c r="B31" s="149"/>
      <c r="C31" s="108"/>
      <c r="D31" s="108"/>
      <c r="E31" s="108"/>
      <c r="F31" s="143">
        <f>F35</f>
        <v>16250</v>
      </c>
      <c r="G31" s="124"/>
      <c r="H31" s="129"/>
      <c r="I31" s="129"/>
      <c r="J31" s="124"/>
      <c r="P31" s="136"/>
    </row>
    <row r="32" spans="1:20" ht="48" outlineLevel="1" x14ac:dyDescent="0.2">
      <c r="A32" s="2"/>
      <c r="B32" s="147" t="s">
        <v>71</v>
      </c>
      <c r="C32" s="27" t="s">
        <v>90</v>
      </c>
      <c r="D32" s="27" t="s">
        <v>92</v>
      </c>
      <c r="E32" s="28" t="s">
        <v>91</v>
      </c>
      <c r="F32" s="17" t="s">
        <v>0</v>
      </c>
      <c r="G32" s="127"/>
      <c r="H32" s="141"/>
      <c r="I32" s="141"/>
      <c r="J32" s="127"/>
    </row>
    <row r="33" spans="1:16" ht="48" outlineLevel="1" x14ac:dyDescent="0.2">
      <c r="A33" t="s">
        <v>52</v>
      </c>
      <c r="B33" s="52">
        <v>5</v>
      </c>
      <c r="C33" s="19">
        <v>50</v>
      </c>
      <c r="D33" s="19">
        <v>2</v>
      </c>
      <c r="E33" s="54">
        <v>22.5</v>
      </c>
      <c r="F33" s="16">
        <f>B33*C33*D33*E33</f>
        <v>11250</v>
      </c>
      <c r="G33" s="128"/>
      <c r="H33" s="132" t="s">
        <v>203</v>
      </c>
      <c r="I33" s="131" t="s">
        <v>81</v>
      </c>
      <c r="J33" s="128"/>
    </row>
    <row r="34" spans="1:16" ht="80" outlineLevel="1" x14ac:dyDescent="0.2">
      <c r="A34" t="s">
        <v>53</v>
      </c>
      <c r="B34" s="52">
        <v>5</v>
      </c>
      <c r="C34" s="19">
        <v>25</v>
      </c>
      <c r="D34" s="19">
        <v>2</v>
      </c>
      <c r="E34" s="54">
        <v>20</v>
      </c>
      <c r="F34" s="15">
        <f>B34*C34*D34*E34</f>
        <v>5000</v>
      </c>
      <c r="G34" s="128"/>
      <c r="H34" s="142" t="s">
        <v>202</v>
      </c>
      <c r="I34" s="126" t="s">
        <v>81</v>
      </c>
      <c r="J34" s="128"/>
    </row>
    <row r="35" spans="1:16" outlineLevel="1" x14ac:dyDescent="0.2">
      <c r="A35" s="8" t="s">
        <v>0</v>
      </c>
      <c r="B35" s="51"/>
      <c r="C35" s="23"/>
      <c r="D35" s="23"/>
      <c r="E35" s="55"/>
      <c r="F35" s="16">
        <f t="shared" ref="F35" si="4">SUM(F33:F34)</f>
        <v>16250</v>
      </c>
      <c r="G35" s="128"/>
      <c r="H35" s="142"/>
      <c r="I35" s="142"/>
      <c r="J35" s="128"/>
    </row>
    <row r="36" spans="1:16" outlineLevel="1" x14ac:dyDescent="0.2"/>
    <row r="37" spans="1:16" s="133" customFormat="1" x14ac:dyDescent="0.2">
      <c r="A37" s="111" t="s">
        <v>57</v>
      </c>
      <c r="B37" s="149"/>
      <c r="C37" s="150"/>
      <c r="D37" s="150"/>
      <c r="E37" s="150"/>
      <c r="F37" s="143">
        <f>E42</f>
        <v>8207.2000000000007</v>
      </c>
      <c r="G37" s="124"/>
      <c r="H37" s="129"/>
      <c r="I37" s="129"/>
      <c r="J37" s="124"/>
      <c r="P37" s="136"/>
    </row>
    <row r="38" spans="1:16" ht="32" outlineLevel="1" x14ac:dyDescent="0.2">
      <c r="A38" s="2"/>
      <c r="B38" s="147" t="s">
        <v>71</v>
      </c>
      <c r="C38" s="27" t="s">
        <v>88</v>
      </c>
      <c r="D38" s="28" t="s">
        <v>89</v>
      </c>
      <c r="E38" s="151" t="s">
        <v>0</v>
      </c>
      <c r="F38" s="32"/>
      <c r="G38" s="127"/>
      <c r="H38" s="141"/>
      <c r="I38" s="141"/>
      <c r="J38" s="127"/>
    </row>
    <row r="39" spans="1:16" ht="32" outlineLevel="1" x14ac:dyDescent="0.2">
      <c r="A39" t="s">
        <v>65</v>
      </c>
      <c r="B39" s="139">
        <v>10</v>
      </c>
      <c r="C39" s="155">
        <v>8</v>
      </c>
      <c r="D39" s="56">
        <v>5</v>
      </c>
      <c r="E39" s="39">
        <f>B39*C39*D39</f>
        <v>400</v>
      </c>
      <c r="H39" s="132" t="s">
        <v>186</v>
      </c>
      <c r="I39" s="132" t="s">
        <v>185</v>
      </c>
      <c r="K39" s="128"/>
    </row>
    <row r="40" spans="1:16" ht="64" outlineLevel="1" x14ac:dyDescent="0.2">
      <c r="A40" t="s">
        <v>66</v>
      </c>
      <c r="B40" s="156">
        <v>3</v>
      </c>
      <c r="C40" s="157">
        <v>8</v>
      </c>
      <c r="D40" s="53">
        <v>12.8</v>
      </c>
      <c r="E40" s="39">
        <f t="shared" ref="E40:E41" si="5">B40*C40*D40</f>
        <v>307.20000000000005</v>
      </c>
      <c r="H40" s="132" t="s">
        <v>187</v>
      </c>
      <c r="I40" s="146" t="s">
        <v>188</v>
      </c>
      <c r="K40" s="128"/>
    </row>
    <row r="41" spans="1:16" outlineLevel="1" x14ac:dyDescent="0.2">
      <c r="A41" t="s">
        <v>67</v>
      </c>
      <c r="B41" s="158">
        <v>1</v>
      </c>
      <c r="C41" s="159">
        <v>1</v>
      </c>
      <c r="D41" s="57">
        <v>7500</v>
      </c>
      <c r="E41" s="39">
        <f t="shared" si="5"/>
        <v>7500</v>
      </c>
      <c r="H41" s="126" t="s">
        <v>190</v>
      </c>
      <c r="I41" s="132" t="s">
        <v>189</v>
      </c>
      <c r="K41" s="128"/>
    </row>
    <row r="42" spans="1:16" outlineLevel="1" x14ac:dyDescent="0.2">
      <c r="A42" s="8" t="s">
        <v>0</v>
      </c>
      <c r="B42" s="51"/>
      <c r="C42" s="60"/>
      <c r="D42" s="56"/>
      <c r="E42" s="61">
        <f t="shared" ref="E42" si="6">SUM(E39:E41)</f>
        <v>8207.2000000000007</v>
      </c>
      <c r="F42" s="25"/>
      <c r="G42" s="128"/>
      <c r="H42" s="142"/>
      <c r="I42" s="142"/>
      <c r="J42" s="128"/>
    </row>
    <row r="43" spans="1:16" outlineLevel="1" x14ac:dyDescent="0.2"/>
    <row r="44" spans="1:16" s="133" customFormat="1" x14ac:dyDescent="0.2">
      <c r="A44" s="111" t="s">
        <v>64</v>
      </c>
      <c r="B44" s="110"/>
      <c r="C44" s="108"/>
      <c r="D44" s="108"/>
      <c r="E44" s="108"/>
      <c r="F44" s="143">
        <f>D48</f>
        <v>31331.954000000002</v>
      </c>
      <c r="G44" s="124"/>
      <c r="H44" s="129"/>
      <c r="I44" s="129"/>
      <c r="J44" s="124"/>
      <c r="P44" s="136"/>
    </row>
    <row r="45" spans="1:16" ht="48" outlineLevel="1" x14ac:dyDescent="0.2">
      <c r="A45" s="10"/>
      <c r="B45" s="29" t="s">
        <v>17</v>
      </c>
      <c r="C45" s="27" t="s">
        <v>192</v>
      </c>
      <c r="D45" s="17" t="s">
        <v>0</v>
      </c>
    </row>
    <row r="46" spans="1:16" ht="96" outlineLevel="1" x14ac:dyDescent="0.2">
      <c r="A46" s="63" t="s">
        <v>68</v>
      </c>
      <c r="B46" s="52">
        <f>3*0.2</f>
        <v>0.60000000000000009</v>
      </c>
      <c r="C46" s="54">
        <v>20842.34</v>
      </c>
      <c r="D46" s="16">
        <f>B46*C46</f>
        <v>12505.404000000002</v>
      </c>
      <c r="H46" s="132" t="s">
        <v>194</v>
      </c>
      <c r="I46" s="132" t="s">
        <v>193</v>
      </c>
    </row>
    <row r="47" spans="1:16" ht="48" outlineLevel="1" x14ac:dyDescent="0.2">
      <c r="A47" s="37" t="s">
        <v>69</v>
      </c>
      <c r="B47" s="52">
        <v>1</v>
      </c>
      <c r="C47" s="54">
        <v>18826.55</v>
      </c>
      <c r="D47" s="15">
        <f t="shared" ref="D47" si="7">B47*C47</f>
        <v>18826.55</v>
      </c>
      <c r="H47" s="132" t="s">
        <v>195</v>
      </c>
      <c r="P47" s="137"/>
    </row>
    <row r="48" spans="1:16" outlineLevel="1" x14ac:dyDescent="0.2">
      <c r="A48" s="33" t="s">
        <v>0</v>
      </c>
      <c r="B48" s="51"/>
      <c r="C48" s="41"/>
      <c r="D48" s="62">
        <f t="shared" ref="D48" si="8">SUM(D46:D47)</f>
        <v>31331.954000000002</v>
      </c>
    </row>
    <row r="49" spans="1:16" s="133" customFormat="1" x14ac:dyDescent="0.2">
      <c r="A49" s="111" t="s">
        <v>82</v>
      </c>
      <c r="B49" s="110"/>
      <c r="C49" s="108"/>
      <c r="D49" s="108"/>
      <c r="E49" s="108"/>
      <c r="F49" s="143">
        <f>C53</f>
        <v>12000</v>
      </c>
      <c r="G49" s="124"/>
      <c r="H49" s="129"/>
      <c r="I49" s="129"/>
      <c r="J49" s="124"/>
      <c r="K49" s="124"/>
      <c r="P49" s="136"/>
    </row>
    <row r="50" spans="1:16" customFormat="1" outlineLevel="1" x14ac:dyDescent="0.2">
      <c r="B50" s="152" t="s">
        <v>177</v>
      </c>
      <c r="C50" s="17" t="s">
        <v>0</v>
      </c>
    </row>
    <row r="51" spans="1:16" ht="64" outlineLevel="1" x14ac:dyDescent="0.2">
      <c r="A51" s="3" t="s">
        <v>83</v>
      </c>
      <c r="B51" s="153">
        <f>0.5*Schatting_kosten!D13</f>
        <v>12000</v>
      </c>
      <c r="C51" s="16">
        <f>B51</f>
        <v>12000</v>
      </c>
      <c r="H51" s="132" t="s">
        <v>178</v>
      </c>
    </row>
    <row r="52" spans="1:16" outlineLevel="1" x14ac:dyDescent="0.2">
      <c r="A52" s="2" t="s">
        <v>84</v>
      </c>
      <c r="B52" s="154">
        <v>0</v>
      </c>
      <c r="C52" s="15">
        <f>B52</f>
        <v>0</v>
      </c>
    </row>
    <row r="53" spans="1:16" outlineLevel="1" x14ac:dyDescent="0.2">
      <c r="A53" s="33" t="s">
        <v>0</v>
      </c>
      <c r="B53" s="51"/>
      <c r="C53" s="62">
        <f>SUM(C51:C52)</f>
        <v>12000</v>
      </c>
      <c r="D53" s="126"/>
    </row>
  </sheetData>
  <sheetProtection sheet="1" objects="1" scenarios="1"/>
  <hyperlinks>
    <hyperlink ref="I28" r:id="rId1" xr:uid="{00000000-0004-0000-0700-000000000000}"/>
    <hyperlink ref="I27" r:id="rId2" xr:uid="{00000000-0004-0000-0700-000001000000}"/>
    <hyperlink ref="I40" r:id="rId3" xr:uid="{00000000-0004-0000-0700-000002000000}"/>
    <hyperlink ref="I33" r:id="rId4" xr:uid="{00000000-0004-0000-0700-000003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showGridLines="0" workbookViewId="0">
      <selection activeCell="H24" sqref="H24"/>
    </sheetView>
  </sheetViews>
  <sheetFormatPr baseColWidth="10" defaultRowHeight="16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K58"/>
  <sheetViews>
    <sheetView showGridLines="0" workbookViewId="0">
      <pane ySplit="1" topLeftCell="A2" activePane="bottomLeft" state="frozen"/>
      <selection pane="bottomLeft" activeCell="G64" sqref="G64"/>
    </sheetView>
  </sheetViews>
  <sheetFormatPr baseColWidth="10" defaultRowHeight="16" outlineLevelRow="1" x14ac:dyDescent="0.2"/>
  <cols>
    <col min="1" max="1" width="36.5" customWidth="1"/>
    <col min="2" max="6" width="15.6640625" customWidth="1"/>
  </cols>
  <sheetData>
    <row r="1" spans="1:11" s="194" customFormat="1" x14ac:dyDescent="0.2">
      <c r="A1" s="194" t="s">
        <v>75</v>
      </c>
      <c r="F1" s="195" t="e">
        <f ca="1">SUM(F2,F11,F20,F29,F37,F45,F52)</f>
        <v>#REF!</v>
      </c>
    </row>
    <row r="2" spans="1:11" s="4" customFormat="1" x14ac:dyDescent="0.2">
      <c r="A2" s="191" t="s">
        <v>7</v>
      </c>
      <c r="B2" s="189"/>
      <c r="C2" s="190"/>
      <c r="D2" s="190"/>
      <c r="E2" s="190"/>
      <c r="F2" s="186" t="e">
        <f ca="1">F10</f>
        <v>#REF!</v>
      </c>
    </row>
    <row r="3" spans="1:11" ht="48" outlineLevel="1" x14ac:dyDescent="0.2">
      <c r="A3" s="9"/>
      <c r="B3" s="20" t="s">
        <v>17</v>
      </c>
      <c r="C3" s="20" t="s">
        <v>18</v>
      </c>
      <c r="D3" s="20" t="s">
        <v>19</v>
      </c>
      <c r="E3" s="20" t="s">
        <v>20</v>
      </c>
      <c r="F3" s="65" t="s">
        <v>0</v>
      </c>
    </row>
    <row r="4" spans="1:11" outlineLevel="1" x14ac:dyDescent="0.2">
      <c r="A4" s="89" t="s">
        <v>1</v>
      </c>
      <c r="B4" s="47" t="e">
        <f ca="1">INDIRECT(CONCATENATE(KBA!$B$3,"_kosten!",ADDRESS(ROW(),COLUMN())))</f>
        <v>#REF!</v>
      </c>
      <c r="C4" s="87" t="e">
        <f ca="1">INDIRECT(CONCATENATE(KBA!$B$3,"_kosten!",ADDRESS(ROW(),COLUMN())))</f>
        <v>#REF!</v>
      </c>
      <c r="D4" s="85" t="e">
        <f ca="1">INDIRECT(CONCATENATE(KBA!$B$3,"_kosten!",ADDRESS(ROW(),COLUMN())))</f>
        <v>#REF!</v>
      </c>
      <c r="E4" s="87" t="e">
        <f ca="1">INDIRECT(CONCATENATE(KBA!$B$3,"_kosten!",ADDRESS(ROW(),COLUMN())))</f>
        <v>#REF!</v>
      </c>
      <c r="F4" s="66" t="e">
        <f ca="1">B4*C4*D4*E4</f>
        <v>#REF!</v>
      </c>
    </row>
    <row r="5" spans="1:11" outlineLevel="1" x14ac:dyDescent="0.2">
      <c r="A5" s="89" t="s">
        <v>2</v>
      </c>
      <c r="B5" s="47" t="e">
        <f ca="1">INDIRECT(CONCATENATE(KBA!$B$3,"_kosten!",ADDRESS(ROW(),COLUMN())))</f>
        <v>#REF!</v>
      </c>
      <c r="C5" s="87" t="e">
        <f ca="1">INDIRECT(CONCATENATE(KBA!$B$3,"_kosten!",ADDRESS(ROW(),COLUMN())))</f>
        <v>#REF!</v>
      </c>
      <c r="D5" s="85" t="e">
        <f ca="1">INDIRECT(CONCATENATE(KBA!$B$3,"_kosten!",ADDRESS(ROW(),COLUMN())))</f>
        <v>#REF!</v>
      </c>
      <c r="E5" s="87" t="e">
        <f ca="1">INDIRECT(CONCATENATE(KBA!$B$3,"_kosten!",ADDRESS(ROW(),COLUMN())))</f>
        <v>#REF!</v>
      </c>
      <c r="F5" s="66" t="e">
        <f t="shared" ref="F5:F9" ca="1" si="0">B5*C5*D5*E5</f>
        <v>#REF!</v>
      </c>
    </row>
    <row r="6" spans="1:11" outlineLevel="1" x14ac:dyDescent="0.2">
      <c r="A6" s="89" t="s">
        <v>3</v>
      </c>
      <c r="B6" s="47" t="e">
        <f ca="1">INDIRECT(CONCATENATE(KBA!$B$3,"_kosten!",ADDRESS(ROW(),COLUMN())))</f>
        <v>#REF!</v>
      </c>
      <c r="C6" s="87" t="e">
        <f ca="1">INDIRECT(CONCATENATE(KBA!$B$3,"_kosten!",ADDRESS(ROW(),COLUMN())))</f>
        <v>#REF!</v>
      </c>
      <c r="D6" s="85" t="e">
        <f ca="1">INDIRECT(CONCATENATE(KBA!$B$3,"_kosten!",ADDRESS(ROW(),COLUMN())))</f>
        <v>#REF!</v>
      </c>
      <c r="E6" s="87" t="e">
        <f ca="1">INDIRECT(CONCATENATE(KBA!$B$3,"_kosten!",ADDRESS(ROW(),COLUMN())))</f>
        <v>#REF!</v>
      </c>
      <c r="F6" s="66" t="e">
        <f t="shared" ca="1" si="0"/>
        <v>#REF!</v>
      </c>
    </row>
    <row r="7" spans="1:11" outlineLevel="1" x14ac:dyDescent="0.2">
      <c r="A7" s="89" t="s">
        <v>4</v>
      </c>
      <c r="B7" s="47" t="e">
        <f ca="1">INDIRECT(CONCATENATE(KBA!$B$3,"_kosten!",ADDRESS(ROW(),COLUMN())))</f>
        <v>#REF!</v>
      </c>
      <c r="C7" s="87" t="e">
        <f ca="1">INDIRECT(CONCATENATE(KBA!$B$3,"_kosten!",ADDRESS(ROW(),COLUMN())))</f>
        <v>#REF!</v>
      </c>
      <c r="D7" s="85" t="e">
        <f ca="1">INDIRECT(CONCATENATE(KBA!$B$3,"_kosten!",ADDRESS(ROW(),COLUMN())))</f>
        <v>#REF!</v>
      </c>
      <c r="E7" s="87" t="e">
        <f ca="1">INDIRECT(CONCATENATE(KBA!$B$3,"_kosten!",ADDRESS(ROW(),COLUMN())))</f>
        <v>#REF!</v>
      </c>
      <c r="F7" s="66" t="e">
        <f t="shared" ca="1" si="0"/>
        <v>#REF!</v>
      </c>
    </row>
    <row r="8" spans="1:11" outlineLevel="1" x14ac:dyDescent="0.2">
      <c r="A8" s="89" t="s">
        <v>5</v>
      </c>
      <c r="B8" s="47" t="e">
        <f ca="1">INDIRECT(CONCATENATE(KBA!$B$3,"_kosten!",ADDRESS(ROW(),COLUMN())))</f>
        <v>#REF!</v>
      </c>
      <c r="C8" s="87" t="e">
        <f ca="1">INDIRECT(CONCATENATE(KBA!$B$3,"_kosten!",ADDRESS(ROW(),COLUMN())))</f>
        <v>#REF!</v>
      </c>
      <c r="D8" s="85" t="e">
        <f ca="1">INDIRECT(CONCATENATE(KBA!$B$3,"_kosten!",ADDRESS(ROW(),COLUMN())))</f>
        <v>#REF!</v>
      </c>
      <c r="E8" s="87" t="e">
        <f ca="1">INDIRECT(CONCATENATE(KBA!$B$3,"_kosten!",ADDRESS(ROW(),COLUMN())))</f>
        <v>#REF!</v>
      </c>
      <c r="F8" s="66" t="e">
        <f t="shared" ca="1" si="0"/>
        <v>#REF!</v>
      </c>
    </row>
    <row r="9" spans="1:11" outlineLevel="1" x14ac:dyDescent="0.2">
      <c r="A9" s="89" t="s">
        <v>150</v>
      </c>
      <c r="B9" s="47" t="e">
        <f ca="1">INDIRECT(CONCATENATE(KBA!$B$3,"_kosten!",ADDRESS(ROW(),COLUMN())))</f>
        <v>#REF!</v>
      </c>
      <c r="C9" s="87" t="e">
        <f ca="1">INDIRECT(CONCATENATE(KBA!$B$3,"_kosten!",ADDRESS(ROW(),COLUMN())))</f>
        <v>#REF!</v>
      </c>
      <c r="D9" s="85" t="e">
        <f ca="1">INDIRECT(CONCATENATE(KBA!$B$3,"_kosten!",ADDRESS(ROW(),COLUMN())))</f>
        <v>#REF!</v>
      </c>
      <c r="E9" s="87" t="e">
        <f ca="1">INDIRECT(CONCATENATE(KBA!$B$3,"_kosten!",ADDRESS(ROW(),COLUMN())))</f>
        <v>#REF!</v>
      </c>
      <c r="F9" s="66" t="e">
        <f t="shared" ca="1" si="0"/>
        <v>#REF!</v>
      </c>
    </row>
    <row r="10" spans="1:11" outlineLevel="1" x14ac:dyDescent="0.2">
      <c r="A10" s="11" t="s">
        <v>0</v>
      </c>
      <c r="B10" s="67"/>
      <c r="C10" s="67"/>
      <c r="D10" s="68"/>
      <c r="E10" s="67"/>
      <c r="F10" s="69" t="e">
        <f ca="1">SUM(F4:F9)</f>
        <v>#REF!</v>
      </c>
    </row>
    <row r="11" spans="1:11" s="188" customFormat="1" x14ac:dyDescent="0.2">
      <c r="A11" s="6" t="s">
        <v>8</v>
      </c>
      <c r="B11" s="189"/>
      <c r="C11" s="5"/>
      <c r="D11" s="5"/>
      <c r="E11" s="5"/>
      <c r="F11" s="186" t="e">
        <f ca="1">D19</f>
        <v>#REF!</v>
      </c>
      <c r="J11" s="187"/>
      <c r="K11" s="187"/>
    </row>
    <row r="12" spans="1:11" ht="32" outlineLevel="1" x14ac:dyDescent="0.2">
      <c r="A12" s="1"/>
      <c r="B12" s="70" t="s">
        <v>6</v>
      </c>
      <c r="C12" s="24" t="s">
        <v>26</v>
      </c>
      <c r="D12" s="71" t="s">
        <v>0</v>
      </c>
      <c r="E12" s="90"/>
      <c r="F12" s="59"/>
    </row>
    <row r="13" spans="1:11" outlineLevel="1" x14ac:dyDescent="0.2">
      <c r="A13" s="91" t="s">
        <v>86</v>
      </c>
      <c r="B13" s="92" t="e">
        <f ca="1">INDIRECT(CONCATENATE(KBA!$B$4,"_kosten!",ADDRESS(ROW(),COLUMN())))</f>
        <v>#REF!</v>
      </c>
      <c r="C13" s="88" t="e">
        <f ca="1">INDIRECT(CONCATENATE(KBA!$B$4,"_kosten!",ADDRESS(ROW(),COLUMN())))</f>
        <v>#REF!</v>
      </c>
      <c r="D13" s="69" t="e">
        <f ca="1">B13*C13</f>
        <v>#REF!</v>
      </c>
      <c r="E13" s="90"/>
      <c r="F13" s="59"/>
    </row>
    <row r="14" spans="1:11" outlineLevel="1" x14ac:dyDescent="0.2">
      <c r="A14" s="7" t="s">
        <v>96</v>
      </c>
      <c r="B14" s="93" t="e">
        <f ca="1">INDIRECT(CONCATENATE(KBA!$B$4,"_kosten!",ADDRESS(ROW(),COLUMN())))</f>
        <v>#REF!</v>
      </c>
      <c r="C14" s="94" t="e">
        <f ca="1">INDIRECT(CONCATENATE(KBA!$B$4,"_kosten!",ADDRESS(ROW(),COLUMN())))</f>
        <v>#REF!</v>
      </c>
      <c r="D14" s="66" t="e">
        <f t="shared" ref="D14:D18" ca="1" si="1">B14*C14</f>
        <v>#REF!</v>
      </c>
      <c r="E14" s="90"/>
      <c r="F14" s="59"/>
    </row>
    <row r="15" spans="1:11" outlineLevel="1" x14ac:dyDescent="0.2">
      <c r="A15" s="44" t="s">
        <v>95</v>
      </c>
      <c r="B15" s="93" t="e">
        <f ca="1">INDIRECT(CONCATENATE(KBA!$B$4,"_kosten!",ADDRESS(ROW(),COLUMN())))</f>
        <v>#REF!</v>
      </c>
      <c r="C15" s="87" t="e">
        <f ca="1">INDIRECT(CONCATENATE(KBA!$B$4,"_kosten!",ADDRESS(ROW(),COLUMN())))</f>
        <v>#REF!</v>
      </c>
      <c r="D15" s="66" t="e">
        <f t="shared" ca="1" si="1"/>
        <v>#REF!</v>
      </c>
      <c r="E15" s="90"/>
      <c r="F15" s="59"/>
    </row>
    <row r="16" spans="1:11" outlineLevel="1" x14ac:dyDescent="0.2">
      <c r="A16" s="44" t="s">
        <v>97</v>
      </c>
      <c r="B16" s="93" t="e">
        <f ca="1">INDIRECT(CONCATENATE(KBA!$B$4,"_kosten!",ADDRESS(ROW(),COLUMN())))</f>
        <v>#REF!</v>
      </c>
      <c r="C16" s="87" t="e">
        <f ca="1">INDIRECT(CONCATENATE(KBA!$B$4,"_kosten!",ADDRESS(ROW(),COLUMN())))</f>
        <v>#REF!</v>
      </c>
      <c r="D16" s="66" t="e">
        <f t="shared" ca="1" si="1"/>
        <v>#REF!</v>
      </c>
      <c r="E16" s="90"/>
      <c r="F16" s="59"/>
    </row>
    <row r="17" spans="1:11" outlineLevel="1" x14ac:dyDescent="0.2">
      <c r="A17" s="44" t="s">
        <v>94</v>
      </c>
      <c r="B17" s="93" t="e">
        <f ca="1">INDIRECT(CONCATENATE(KBA!$B$4,"_kosten!",ADDRESS(ROW(),COLUMN())))</f>
        <v>#REF!</v>
      </c>
      <c r="C17" s="87" t="e">
        <f ca="1">INDIRECT(CONCATENATE(KBA!$B$4,"_kosten!",ADDRESS(ROW(),COLUMN())))</f>
        <v>#REF!</v>
      </c>
      <c r="D17" s="66" t="e">
        <f t="shared" ca="1" si="1"/>
        <v>#REF!</v>
      </c>
      <c r="E17" s="90"/>
      <c r="F17" s="59"/>
    </row>
    <row r="18" spans="1:11" outlineLevel="1" x14ac:dyDescent="0.2">
      <c r="A18" s="44" t="s">
        <v>150</v>
      </c>
      <c r="B18" s="93" t="e">
        <f ca="1">INDIRECT(CONCATENATE(KBA!$B$4,"_kosten!",ADDRESS(ROW(),COLUMN())))</f>
        <v>#REF!</v>
      </c>
      <c r="C18" s="87" t="e">
        <f ca="1">INDIRECT(CONCATENATE(KBA!$B$4,"_kosten!",ADDRESS(ROW(),COLUMN())))</f>
        <v>#REF!</v>
      </c>
      <c r="D18" s="66" t="e">
        <f t="shared" ca="1" si="1"/>
        <v>#REF!</v>
      </c>
      <c r="E18" s="90"/>
      <c r="F18" s="59"/>
    </row>
    <row r="19" spans="1:11" outlineLevel="1" x14ac:dyDescent="0.2">
      <c r="A19" s="8" t="s">
        <v>0</v>
      </c>
      <c r="B19" s="72"/>
      <c r="C19" s="73"/>
      <c r="D19" s="69" t="e">
        <f ca="1">SUM(D13:D18)</f>
        <v>#REF!</v>
      </c>
      <c r="E19" s="90"/>
      <c r="F19" s="59"/>
    </row>
    <row r="20" spans="1:11" s="188" customFormat="1" x14ac:dyDescent="0.2">
      <c r="A20" s="6" t="s">
        <v>40</v>
      </c>
      <c r="B20" s="189"/>
      <c r="C20" s="5"/>
      <c r="D20" s="5"/>
      <c r="E20" s="5"/>
      <c r="F20" s="186" t="e">
        <f ca="1">D28</f>
        <v>#REF!</v>
      </c>
      <c r="J20" s="187"/>
      <c r="K20" s="187"/>
    </row>
    <row r="21" spans="1:11" ht="48" customHeight="1" outlineLevel="1" x14ac:dyDescent="0.2">
      <c r="A21" s="89"/>
      <c r="B21" s="13" t="s">
        <v>39</v>
      </c>
      <c r="C21" s="13" t="s">
        <v>26</v>
      </c>
      <c r="D21" s="74" t="s">
        <v>0</v>
      </c>
      <c r="E21" s="95"/>
      <c r="F21" s="59"/>
    </row>
    <row r="22" spans="1:11" outlineLevel="1" x14ac:dyDescent="0.2">
      <c r="A22" s="96" t="s">
        <v>139</v>
      </c>
      <c r="B22" s="92" t="e">
        <f ca="1">INDIRECT(CONCATENATE(KBA!$B$5,"_kosten!",ADDRESS(ROW(),COLUMN())))</f>
        <v>#REF!</v>
      </c>
      <c r="C22" s="86" t="e">
        <f ca="1">INDIRECT(CONCATENATE(KBA!$B$5,"_kosten!",ADDRESS(ROW(),COLUMN())))</f>
        <v>#REF!</v>
      </c>
      <c r="D22" s="69" t="e">
        <f ca="1">B22*C22</f>
        <v>#REF!</v>
      </c>
      <c r="E22" s="97"/>
      <c r="F22" s="59"/>
    </row>
    <row r="23" spans="1:11" outlineLevel="1" x14ac:dyDescent="0.2">
      <c r="A23" s="89" t="s">
        <v>115</v>
      </c>
      <c r="B23" s="98" t="e">
        <f ca="1">INDIRECT(CONCATENATE(KBA!$B$5,"_kosten!",ADDRESS(ROW(),COLUMN())))</f>
        <v>#REF!</v>
      </c>
      <c r="C23" s="94" t="e">
        <f ca="1">INDIRECT(CONCATENATE(KBA!$B$5,"_kosten!",ADDRESS(ROW(),COLUMN())))</f>
        <v>#REF!</v>
      </c>
      <c r="D23" s="66" t="e">
        <f t="shared" ref="D23:D27" ca="1" si="2">B23*C23</f>
        <v>#REF!</v>
      </c>
      <c r="E23" s="97"/>
      <c r="F23" s="59"/>
    </row>
    <row r="24" spans="1:11" outlineLevel="1" x14ac:dyDescent="0.2">
      <c r="A24" s="89" t="s">
        <v>85</v>
      </c>
      <c r="B24" s="98" t="e">
        <f ca="1">INDIRECT(CONCATENATE(KBA!$B$5,"_kosten!",ADDRESS(ROW(),COLUMN())))</f>
        <v>#REF!</v>
      </c>
      <c r="C24" s="94" t="e">
        <f ca="1">INDIRECT(CONCATENATE(KBA!$B$5,"_kosten!",ADDRESS(ROW(),COLUMN())))</f>
        <v>#REF!</v>
      </c>
      <c r="D24" s="66" t="e">
        <f t="shared" ca="1" si="2"/>
        <v>#REF!</v>
      </c>
      <c r="E24" s="97"/>
      <c r="F24" s="59"/>
    </row>
    <row r="25" spans="1:11" outlineLevel="1" x14ac:dyDescent="0.2">
      <c r="A25" s="89" t="s">
        <v>98</v>
      </c>
      <c r="B25" s="85" t="e">
        <f ca="1">INDIRECT(CONCATENATE(KBA!$B$5,"_kosten!",ADDRESS(ROW(),COLUMN())))</f>
        <v>#REF!</v>
      </c>
      <c r="C25" s="87" t="e">
        <f ca="1">INDIRECT(CONCATENATE(KBA!$B$5,"_kosten!",ADDRESS(ROW(),COLUMN())))</f>
        <v>#REF!</v>
      </c>
      <c r="D25" s="66" t="e">
        <f t="shared" ca="1" si="2"/>
        <v>#REF!</v>
      </c>
      <c r="E25" s="97"/>
      <c r="F25" s="59"/>
    </row>
    <row r="26" spans="1:11" outlineLevel="1" x14ac:dyDescent="0.2">
      <c r="A26" s="89" t="s">
        <v>148</v>
      </c>
      <c r="B26" s="85" t="e">
        <f ca="1">INDIRECT(CONCATENATE(KBA!$B$5,"_kosten!",ADDRESS(ROW(),COLUMN())))</f>
        <v>#REF!</v>
      </c>
      <c r="C26" s="87" t="e">
        <f ca="1">INDIRECT(CONCATENATE(KBA!$B$5,"_kosten!",ADDRESS(ROW(),COLUMN())))</f>
        <v>#REF!</v>
      </c>
      <c r="D26" s="66" t="e">
        <f t="shared" ca="1" si="2"/>
        <v>#REF!</v>
      </c>
      <c r="E26" s="97"/>
      <c r="F26" s="59"/>
    </row>
    <row r="27" spans="1:11" outlineLevel="1" x14ac:dyDescent="0.2">
      <c r="A27" s="89" t="s">
        <v>150</v>
      </c>
      <c r="B27" s="85" t="e">
        <f ca="1">INDIRECT(CONCATENATE(KBA!$B$5,"_kosten!",ADDRESS(ROW(),COLUMN())))</f>
        <v>#REF!</v>
      </c>
      <c r="C27" s="87" t="e">
        <f ca="1">INDIRECT(CONCATENATE(KBA!$B$5,"_kosten!",ADDRESS(ROW(),COLUMN())))</f>
        <v>#REF!</v>
      </c>
      <c r="D27" s="66" t="e">
        <f t="shared" ca="1" si="2"/>
        <v>#REF!</v>
      </c>
      <c r="E27" s="97"/>
      <c r="F27" s="59"/>
    </row>
    <row r="28" spans="1:11" outlineLevel="1" x14ac:dyDescent="0.2">
      <c r="A28" s="11" t="s">
        <v>0</v>
      </c>
      <c r="B28" s="75"/>
      <c r="C28" s="76"/>
      <c r="D28" s="69" t="e">
        <f ca="1">SUM(D22:D27)</f>
        <v>#REF!</v>
      </c>
      <c r="E28" s="97"/>
      <c r="F28" s="59"/>
    </row>
    <row r="29" spans="1:11" s="188" customFormat="1" x14ac:dyDescent="0.2">
      <c r="A29" s="6" t="s">
        <v>9</v>
      </c>
      <c r="B29" s="189"/>
      <c r="C29" s="5"/>
      <c r="D29" s="5"/>
      <c r="E29" s="5"/>
      <c r="F29" s="186" t="e">
        <f ca="1">E36</f>
        <v>#REF!</v>
      </c>
      <c r="J29" s="187"/>
      <c r="K29" s="187"/>
    </row>
    <row r="30" spans="1:11" outlineLevel="1" x14ac:dyDescent="0.2">
      <c r="A30" s="44"/>
      <c r="B30" s="70" t="s">
        <v>14</v>
      </c>
      <c r="C30" s="24" t="s">
        <v>16</v>
      </c>
      <c r="D30" s="77" t="s">
        <v>15</v>
      </c>
      <c r="E30" s="78" t="s">
        <v>0</v>
      </c>
      <c r="F30" s="59"/>
    </row>
    <row r="31" spans="1:11" outlineLevel="1" x14ac:dyDescent="0.2">
      <c r="A31" s="91" t="s">
        <v>11</v>
      </c>
      <c r="B31" s="92" t="e">
        <f ca="1">INDIRECT(CONCATENATE(KBA!$B$6,"_kosten!",ADDRESS(ROW(),COLUMN())))</f>
        <v>#REF!</v>
      </c>
      <c r="C31" s="88" t="e">
        <f ca="1">INDIRECT(CONCATENATE(KBA!$B$6,"_kosten!",ADDRESS(ROW(),COLUMN())))</f>
        <v>#REF!</v>
      </c>
      <c r="D31" s="99" t="e">
        <f ca="1">INDIRECT(CONCATENATE(KBA!$B$6,"_kosten!",ADDRESS(ROW(),COLUMN())))</f>
        <v>#REF!</v>
      </c>
      <c r="E31" s="79" t="e">
        <f ca="1">B31*C31*D31</f>
        <v>#REF!</v>
      </c>
      <c r="F31" s="59"/>
    </row>
    <row r="32" spans="1:11" outlineLevel="1" x14ac:dyDescent="0.2">
      <c r="A32" s="44" t="s">
        <v>10</v>
      </c>
      <c r="B32" s="93" t="e">
        <f ca="1">INDIRECT(CONCATENATE(KBA!$B$6,"_kosten!",ADDRESS(ROW(),COLUMN())))</f>
        <v>#REF!</v>
      </c>
      <c r="C32" s="87" t="e">
        <f ca="1">INDIRECT(CONCATENATE(KBA!$B$6,"_kosten!",ADDRESS(ROW(),COLUMN())))</f>
        <v>#REF!</v>
      </c>
      <c r="D32" s="99" t="e">
        <f ca="1">INDIRECT(CONCATENATE(KBA!$B$6,"_kosten!",ADDRESS(ROW(),COLUMN())))</f>
        <v>#REF!</v>
      </c>
      <c r="E32" s="79" t="e">
        <f t="shared" ref="E32:E35" ca="1" si="3">B32*C32*D32</f>
        <v>#REF!</v>
      </c>
      <c r="F32" s="59"/>
    </row>
    <row r="33" spans="1:11" outlineLevel="1" x14ac:dyDescent="0.2">
      <c r="A33" s="44" t="s">
        <v>12</v>
      </c>
      <c r="B33" s="93" t="e">
        <f ca="1">INDIRECT(CONCATENATE(KBA!$B$6,"_kosten!",ADDRESS(ROW(),COLUMN())))</f>
        <v>#REF!</v>
      </c>
      <c r="C33" s="87" t="e">
        <f ca="1">INDIRECT(CONCATENATE(KBA!$B$6,"_kosten!",ADDRESS(ROW(),COLUMN())))</f>
        <v>#REF!</v>
      </c>
      <c r="D33" s="99" t="e">
        <f ca="1">INDIRECT(CONCATENATE(KBA!$B$6,"_kosten!",ADDRESS(ROW(),COLUMN())))</f>
        <v>#REF!</v>
      </c>
      <c r="E33" s="79" t="e">
        <f t="shared" ca="1" si="3"/>
        <v>#REF!</v>
      </c>
      <c r="F33" s="59"/>
    </row>
    <row r="34" spans="1:11" outlineLevel="1" x14ac:dyDescent="0.2">
      <c r="A34" s="44" t="s">
        <v>13</v>
      </c>
      <c r="B34" s="93" t="e">
        <f ca="1">INDIRECT(CONCATENATE(KBA!$B$6,"_kosten!",ADDRESS(ROW(),COLUMN())))</f>
        <v>#REF!</v>
      </c>
      <c r="C34" s="87" t="e">
        <f ca="1">INDIRECT(CONCATENATE(KBA!$B$6,"_kosten!",ADDRESS(ROW(),COLUMN())))</f>
        <v>#REF!</v>
      </c>
      <c r="D34" s="99" t="e">
        <f ca="1">INDIRECT(CONCATENATE(KBA!$B$6,"_kosten!",ADDRESS(ROW(),COLUMN())))</f>
        <v>#REF!</v>
      </c>
      <c r="E34" s="79" t="e">
        <f t="shared" ca="1" si="3"/>
        <v>#REF!</v>
      </c>
      <c r="F34" s="59"/>
    </row>
    <row r="35" spans="1:11" outlineLevel="1" x14ac:dyDescent="0.2">
      <c r="A35" s="45" t="s">
        <v>150</v>
      </c>
      <c r="B35" s="100" t="e">
        <f ca="1">INDIRECT(CONCATENATE(KBA!$B$6,"_kosten!",ADDRESS(ROW(),COLUMN())))</f>
        <v>#REF!</v>
      </c>
      <c r="C35" s="101" t="e">
        <f ca="1">INDIRECT(CONCATENATE(KBA!$B$6,"_kosten!",ADDRESS(ROW(),COLUMN())))</f>
        <v>#REF!</v>
      </c>
      <c r="D35" s="102" t="e">
        <f ca="1">INDIRECT(CONCATENATE(KBA!$B$6,"_kosten!",ADDRESS(ROW(),COLUMN())))</f>
        <v>#REF!</v>
      </c>
      <c r="E35" s="79" t="e">
        <f t="shared" ca="1" si="3"/>
        <v>#REF!</v>
      </c>
      <c r="F35" s="59"/>
    </row>
    <row r="36" spans="1:11" outlineLevel="1" x14ac:dyDescent="0.2">
      <c r="A36" s="12" t="s">
        <v>0</v>
      </c>
      <c r="B36" s="80"/>
      <c r="C36" s="81"/>
      <c r="D36" s="82"/>
      <c r="E36" s="69" t="e">
        <f ca="1">SUM(E31:E35)</f>
        <v>#REF!</v>
      </c>
      <c r="F36" s="59"/>
    </row>
    <row r="37" spans="1:11" s="188" customFormat="1" x14ac:dyDescent="0.2">
      <c r="A37" s="6" t="s">
        <v>21</v>
      </c>
      <c r="B37" s="189"/>
      <c r="C37" s="5"/>
      <c r="D37" s="5"/>
      <c r="E37" s="5"/>
      <c r="F37" s="186" t="e">
        <f ca="1">E44</f>
        <v>#REF!</v>
      </c>
      <c r="J37" s="187"/>
      <c r="K37" s="187"/>
    </row>
    <row r="38" spans="1:11" ht="48" customHeight="1" outlineLevel="1" x14ac:dyDescent="0.2">
      <c r="A38" s="103"/>
      <c r="B38" s="20" t="s">
        <v>27</v>
      </c>
      <c r="C38" s="20" t="s">
        <v>100</v>
      </c>
      <c r="D38" s="20" t="s">
        <v>99</v>
      </c>
      <c r="E38" s="65" t="s">
        <v>0</v>
      </c>
      <c r="F38" s="59"/>
    </row>
    <row r="39" spans="1:11" outlineLevel="1" x14ac:dyDescent="0.2">
      <c r="A39" s="89" t="s">
        <v>22</v>
      </c>
      <c r="B39" s="92" t="e">
        <f ca="1">INDIRECT(CONCATENATE(KBA!$B$7,"_kosten!",ADDRESS(ROW(),COLUMN())))</f>
        <v>#REF!</v>
      </c>
      <c r="C39" s="87" t="e">
        <f ca="1">INDIRECT(CONCATENATE(KBA!$B$7,"_kosten!",ADDRESS(ROW(),COLUMN())))</f>
        <v>#REF!</v>
      </c>
      <c r="D39" s="87" t="e">
        <f ca="1">INDIRECT(CONCATENATE(KBA!$B$7,"_kosten!",ADDRESS(ROW(),COLUMN())))</f>
        <v>#REF!</v>
      </c>
      <c r="E39" s="66" t="e">
        <f ca="1">PRODUCT(B39:D39)</f>
        <v>#REF!</v>
      </c>
      <c r="F39" s="59"/>
    </row>
    <row r="40" spans="1:11" outlineLevel="1" x14ac:dyDescent="0.2">
      <c r="A40" s="89" t="s">
        <v>23</v>
      </c>
      <c r="B40" s="85" t="e">
        <f ca="1">INDIRECT(CONCATENATE(KBA!$B$7,"_kosten!",ADDRESS(ROW(),COLUMN())))</f>
        <v>#REF!</v>
      </c>
      <c r="C40" s="87" t="e">
        <f ca="1">INDIRECT(CONCATENATE(KBA!$B$7,"_kosten!",ADDRESS(ROW(),COLUMN())))</f>
        <v>#REF!</v>
      </c>
      <c r="D40" s="87" t="e">
        <f ca="1">INDIRECT(CONCATENATE(KBA!$B$7,"_kosten!",ADDRESS(ROW(),COLUMN())))</f>
        <v>#REF!</v>
      </c>
      <c r="E40" s="66" t="e">
        <f ca="1">PRODUCT(B40:D40)</f>
        <v>#REF!</v>
      </c>
      <c r="F40" s="59"/>
    </row>
    <row r="41" spans="1:11" outlineLevel="1" x14ac:dyDescent="0.2">
      <c r="A41" s="89" t="s">
        <v>24</v>
      </c>
      <c r="B41" s="85" t="e">
        <f ca="1">INDIRECT(CONCATENATE(KBA!$B$7,"_kosten!",ADDRESS(ROW(),COLUMN())))</f>
        <v>#REF!</v>
      </c>
      <c r="C41" s="87" t="e">
        <f ca="1">INDIRECT(CONCATENATE(KBA!$B$7,"_kosten!",ADDRESS(ROW(),COLUMN())))</f>
        <v>#REF!</v>
      </c>
      <c r="D41" s="87" t="e">
        <f ca="1">INDIRECT(CONCATENATE(KBA!$B$7,"_kosten!",ADDRESS(ROW(),COLUMN())))</f>
        <v>#REF!</v>
      </c>
      <c r="E41" s="66" t="e">
        <f ca="1">PRODUCT(B41:D41)</f>
        <v>#REF!</v>
      </c>
      <c r="F41" s="59"/>
    </row>
    <row r="42" spans="1:11" outlineLevel="1" x14ac:dyDescent="0.2">
      <c r="A42" s="89" t="s">
        <v>116</v>
      </c>
      <c r="B42" s="85" t="e">
        <f ca="1">INDIRECT(CONCATENATE(KBA!$B$7,"_kosten!",ADDRESS(ROW(),COLUMN())))</f>
        <v>#REF!</v>
      </c>
      <c r="C42" s="87" t="e">
        <f ca="1">INDIRECT(CONCATENATE(KBA!$B$7,"_kosten!",ADDRESS(ROW(),COLUMN())))</f>
        <v>#REF!</v>
      </c>
      <c r="D42" s="87" t="e">
        <f ca="1">INDIRECT(CONCATENATE(KBA!$B$7,"_kosten!",ADDRESS(ROW(),COLUMN())))</f>
        <v>#REF!</v>
      </c>
      <c r="E42" s="66" t="e">
        <f ca="1">PRODUCT(B42:D42)</f>
        <v>#REF!</v>
      </c>
      <c r="F42" s="59"/>
    </row>
    <row r="43" spans="1:11" outlineLevel="1" x14ac:dyDescent="0.2">
      <c r="A43" s="89" t="s">
        <v>150</v>
      </c>
      <c r="B43" s="85" t="e">
        <f ca="1">INDIRECT(CONCATENATE(KBA!$B$7,"_kosten!",ADDRESS(ROW(),COLUMN())))</f>
        <v>#REF!</v>
      </c>
      <c r="C43" s="87" t="e">
        <f ca="1">INDIRECT(CONCATENATE(KBA!$B$7,"_kosten!",ADDRESS(ROW(),COLUMN())))</f>
        <v>#REF!</v>
      </c>
      <c r="D43" s="87" t="e">
        <f ca="1">INDIRECT(CONCATENATE(KBA!$B$7,"_kosten!",ADDRESS(ROW(),COLUMN())))</f>
        <v>#REF!</v>
      </c>
      <c r="E43" s="66" t="e">
        <f ca="1">PRODUCT(B43:D43)</f>
        <v>#REF!</v>
      </c>
      <c r="F43" s="59"/>
    </row>
    <row r="44" spans="1:11" outlineLevel="1" x14ac:dyDescent="0.2">
      <c r="A44" s="11" t="s">
        <v>0</v>
      </c>
      <c r="B44" s="68"/>
      <c r="C44" s="83"/>
      <c r="D44" s="83"/>
      <c r="E44" s="69" t="e">
        <f ca="1">SUM(E39:E43)</f>
        <v>#REF!</v>
      </c>
      <c r="F44" s="59"/>
    </row>
    <row r="45" spans="1:11" s="188" customFormat="1" x14ac:dyDescent="0.2">
      <c r="A45" s="6" t="s">
        <v>32</v>
      </c>
      <c r="B45" s="189"/>
      <c r="C45" s="5"/>
      <c r="D45" s="5"/>
      <c r="E45" s="5"/>
      <c r="F45" s="186" t="e">
        <f ca="1">E51</f>
        <v>#REF!</v>
      </c>
      <c r="J45" s="187"/>
      <c r="K45" s="187"/>
    </row>
    <row r="46" spans="1:11" ht="48" customHeight="1" outlineLevel="1" x14ac:dyDescent="0.2">
      <c r="A46" s="89"/>
      <c r="B46" s="20" t="s">
        <v>27</v>
      </c>
      <c r="C46" s="20" t="s">
        <v>25</v>
      </c>
      <c r="D46" s="20" t="s">
        <v>26</v>
      </c>
      <c r="E46" s="65" t="s">
        <v>0</v>
      </c>
      <c r="F46" s="59"/>
    </row>
    <row r="47" spans="1:11" outlineLevel="1" x14ac:dyDescent="0.2">
      <c r="A47" s="96" t="s">
        <v>29</v>
      </c>
      <c r="B47" s="92" t="e">
        <f ca="1">INDIRECT(CONCATENATE(KBA!$B$8,"_kosten!",ADDRESS(ROW(),COLUMN())))</f>
        <v>#REF!</v>
      </c>
      <c r="C47" s="87" t="e">
        <f ca="1">INDIRECT(CONCATENATE(KBA!$B$8,"_kosten!",ADDRESS(ROW(),COLUMN())))</f>
        <v>#REF!</v>
      </c>
      <c r="D47" s="87" t="e">
        <f ca="1">INDIRECT(CONCATENATE(KBA!$B$8,"_kosten!",ADDRESS(ROW(),COLUMN())))</f>
        <v>#REF!</v>
      </c>
      <c r="E47" s="66" t="e">
        <f ca="1">PRODUCT(B47:D47)</f>
        <v>#REF!</v>
      </c>
      <c r="F47" s="59"/>
    </row>
    <row r="48" spans="1:11" outlineLevel="1" x14ac:dyDescent="0.2">
      <c r="A48" s="89" t="s">
        <v>30</v>
      </c>
      <c r="B48" s="85" t="e">
        <f ca="1">INDIRECT(CONCATENATE(KBA!$B$8,"_kosten!",ADDRESS(ROW(),COLUMN())))</f>
        <v>#REF!</v>
      </c>
      <c r="C48" s="87" t="e">
        <f ca="1">INDIRECT(CONCATENATE(KBA!$B$8,"_kosten!",ADDRESS(ROW(),COLUMN())))</f>
        <v>#REF!</v>
      </c>
      <c r="D48" s="87" t="e">
        <f ca="1">INDIRECT(CONCATENATE(KBA!$B$8,"_kosten!",ADDRESS(ROW(),COLUMN())))</f>
        <v>#REF!</v>
      </c>
      <c r="E48" s="66" t="e">
        <f ca="1">PRODUCT(B48:D48)</f>
        <v>#REF!</v>
      </c>
      <c r="F48" s="59"/>
    </row>
    <row r="49" spans="1:11" outlineLevel="1" x14ac:dyDescent="0.2">
      <c r="A49" s="89" t="s">
        <v>31</v>
      </c>
      <c r="B49" s="85" t="e">
        <f ca="1">INDIRECT(CONCATENATE(KBA!$B$8,"_kosten!",ADDRESS(ROW(),COLUMN())))</f>
        <v>#REF!</v>
      </c>
      <c r="C49" s="87" t="e">
        <f ca="1">INDIRECT(CONCATENATE(KBA!$B$8,"_kosten!",ADDRESS(ROW(),COLUMN())))</f>
        <v>#REF!</v>
      </c>
      <c r="D49" s="87" t="e">
        <f ca="1">INDIRECT(CONCATENATE(KBA!$B$8,"_kosten!",ADDRESS(ROW(),COLUMN())))</f>
        <v>#REF!</v>
      </c>
      <c r="E49" s="66" t="e">
        <f ca="1">PRODUCT(B49:D49)</f>
        <v>#REF!</v>
      </c>
      <c r="F49" s="59"/>
    </row>
    <row r="50" spans="1:11" outlineLevel="1" x14ac:dyDescent="0.2">
      <c r="A50" s="103" t="s">
        <v>150</v>
      </c>
      <c r="B50" s="85" t="e">
        <f ca="1">INDIRECT(CONCATENATE(KBA!$B$8,"_kosten!",ADDRESS(ROW(),COLUMN())))</f>
        <v>#REF!</v>
      </c>
      <c r="C50" s="87" t="e">
        <f ca="1">INDIRECT(CONCATENATE(KBA!$B$8,"_kosten!",ADDRESS(ROW(),COLUMN())))</f>
        <v>#REF!</v>
      </c>
      <c r="D50" s="87" t="e">
        <f ca="1">INDIRECT(CONCATENATE(KBA!$B$8,"_kosten!",ADDRESS(ROW(),COLUMN())))</f>
        <v>#REF!</v>
      </c>
      <c r="E50" s="66" t="e">
        <f ca="1">PRODUCT(B50:D50)</f>
        <v>#REF!</v>
      </c>
      <c r="F50" s="59"/>
    </row>
    <row r="51" spans="1:11" outlineLevel="1" x14ac:dyDescent="0.2">
      <c r="A51" s="34" t="s">
        <v>0</v>
      </c>
      <c r="B51" s="69"/>
      <c r="C51" s="106"/>
      <c r="D51" s="107"/>
      <c r="E51" s="105" t="e">
        <f ca="1">SUM(E47:E49)</f>
        <v>#REF!</v>
      </c>
      <c r="F51" s="59"/>
    </row>
    <row r="52" spans="1:11" s="188" customFormat="1" x14ac:dyDescent="0.2">
      <c r="A52" s="6" t="s">
        <v>28</v>
      </c>
      <c r="B52" s="189"/>
      <c r="C52" s="5"/>
      <c r="D52" s="5"/>
      <c r="E52" s="5"/>
      <c r="F52" s="186" t="e">
        <f ca="1">E58</f>
        <v>#REF!</v>
      </c>
      <c r="J52" s="187"/>
      <c r="K52" s="187"/>
    </row>
    <row r="53" spans="1:11" ht="48" outlineLevel="1" x14ac:dyDescent="0.2">
      <c r="A53" s="89"/>
      <c r="B53" s="20" t="s">
        <v>49</v>
      </c>
      <c r="C53" s="24" t="s">
        <v>50</v>
      </c>
      <c r="D53" s="84" t="s">
        <v>101</v>
      </c>
      <c r="E53" s="65" t="s">
        <v>0</v>
      </c>
      <c r="F53" s="59"/>
    </row>
    <row r="54" spans="1:11" outlineLevel="1" x14ac:dyDescent="0.2">
      <c r="A54" s="96" t="s">
        <v>42</v>
      </c>
      <c r="B54" s="92" t="e">
        <f ca="1">INDIRECT(CONCATENATE(KBA!$B$9,"_kosten!",ADDRESS(ROW(),COLUMN())))</f>
        <v>#REF!</v>
      </c>
      <c r="C54" s="88" t="e">
        <f ca="1">INDIRECT(CONCATENATE(KBA!$B$9,"_kosten!",ADDRESS(ROW(),COLUMN())))</f>
        <v>#REF!</v>
      </c>
      <c r="D54" s="88" t="e">
        <f ca="1">INDIRECT(CONCATENATE(KBA!$B$9,"_kosten!",ADDRESS(ROW(),COLUMN())))</f>
        <v>#REF!</v>
      </c>
      <c r="E54" s="69" t="e">
        <f ca="1">B54*C54*D54</f>
        <v>#REF!</v>
      </c>
      <c r="F54" s="59"/>
    </row>
    <row r="55" spans="1:11" outlineLevel="1" x14ac:dyDescent="0.2">
      <c r="A55" s="89" t="s">
        <v>41</v>
      </c>
      <c r="B55" s="85" t="e">
        <f ca="1">INDIRECT(CONCATENATE(KBA!$B$9,"_kosten!",ADDRESS(ROW(),COLUMN())))</f>
        <v>#REF!</v>
      </c>
      <c r="C55" s="87" t="e">
        <f ca="1">INDIRECT(CONCATENATE(KBA!$B$9,"_kosten!",ADDRESS(ROW(),COLUMN())))</f>
        <v>#REF!</v>
      </c>
      <c r="D55" s="87" t="e">
        <f ca="1">INDIRECT(CONCATENATE(KBA!$B$9,"_kosten!",ADDRESS(ROW(),COLUMN())))</f>
        <v>#REF!</v>
      </c>
      <c r="E55" s="66" t="e">
        <f t="shared" ref="E55:E57" ca="1" si="4">B55*C55*D55</f>
        <v>#REF!</v>
      </c>
      <c r="F55" s="59"/>
    </row>
    <row r="56" spans="1:11" outlineLevel="1" x14ac:dyDescent="0.2">
      <c r="A56" s="89" t="s">
        <v>43</v>
      </c>
      <c r="B56" s="85" t="e">
        <f ca="1">INDIRECT(CONCATENATE(KBA!$B$9,"_kosten!",ADDRESS(ROW(),COLUMN())))</f>
        <v>#REF!</v>
      </c>
      <c r="C56" s="87" t="e">
        <f ca="1">INDIRECT(CONCATENATE(KBA!$B$9,"_kosten!",ADDRESS(ROW(),COLUMN())))</f>
        <v>#REF!</v>
      </c>
      <c r="D56" s="87" t="e">
        <f ca="1">INDIRECT(CONCATENATE(KBA!$B$9,"_kosten!",ADDRESS(ROW(),COLUMN())))</f>
        <v>#REF!</v>
      </c>
      <c r="E56" s="66" t="e">
        <f t="shared" ca="1" si="4"/>
        <v>#REF!</v>
      </c>
      <c r="F56" s="59"/>
    </row>
    <row r="57" spans="1:11" outlineLevel="1" x14ac:dyDescent="0.2">
      <c r="A57" s="103" t="s">
        <v>150</v>
      </c>
      <c r="B57" s="85" t="e">
        <f ca="1">INDIRECT(CONCATENATE(KBA!$B$9,"_kosten!",ADDRESS(ROW(),COLUMN())))</f>
        <v>#REF!</v>
      </c>
      <c r="C57" s="87" t="e">
        <f ca="1">INDIRECT(CONCATENATE(KBA!$B$9,"_kosten!",ADDRESS(ROW(),COLUMN())))</f>
        <v>#REF!</v>
      </c>
      <c r="D57" s="87" t="e">
        <f ca="1">INDIRECT(CONCATENATE(KBA!$B$9,"_kosten!",ADDRESS(ROW(),COLUMN())))</f>
        <v>#REF!</v>
      </c>
      <c r="E57" s="66" t="e">
        <f t="shared" ca="1" si="4"/>
        <v>#REF!</v>
      </c>
      <c r="F57" s="59"/>
    </row>
    <row r="58" spans="1:11" outlineLevel="1" x14ac:dyDescent="0.2">
      <c r="A58" s="104" t="s">
        <v>0</v>
      </c>
      <c r="B58" s="68"/>
      <c r="C58" s="67"/>
      <c r="D58" s="67"/>
      <c r="E58" s="69" t="e">
        <f ca="1">SUM(E54:E56)</f>
        <v>#REF!</v>
      </c>
      <c r="F58" s="59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KBA</vt:lpstr>
      <vt:lpstr>Eigen invoer &gt;&gt;</vt:lpstr>
      <vt:lpstr>Eigen_kosten</vt:lpstr>
      <vt:lpstr>Eigen_baten</vt:lpstr>
      <vt:lpstr>Bestaande invoer &gt;&gt; </vt:lpstr>
      <vt:lpstr>Schatting_kosten</vt:lpstr>
      <vt:lpstr>Schatting_baten</vt:lpstr>
      <vt:lpstr>Berekening &gt;&gt;</vt:lpstr>
      <vt:lpstr>Berekening_kosten</vt:lpstr>
      <vt:lpstr>Berekening_baten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Renske Kroeze</cp:lastModifiedBy>
  <dcterms:created xsi:type="dcterms:W3CDTF">2017-12-07T10:26:31Z</dcterms:created>
  <dcterms:modified xsi:type="dcterms:W3CDTF">2018-03-23T15:15:04Z</dcterms:modified>
</cp:coreProperties>
</file>